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DA´S\Desktop\Roland Weber\Chlorinated Paraffins\"/>
    </mc:Choice>
  </mc:AlternateContent>
  <xr:revisionPtr revIDLastSave="0" documentId="13_ncr:1_{D0A8A68E-77E5-4528-8382-1B36AD74608F}" xr6:coauthVersionLast="45" xr6:coauthVersionMax="45" xr10:uidLastSave="{00000000-0000-0000-0000-000000000000}"/>
  <bookViews>
    <workbookView xWindow="-120" yWindow="-120" windowWidth="20730" windowHeight="11160" xr2:uid="{B0BD84A2-332F-4D42-AAB4-7D5066C70419}"/>
  </bookViews>
  <sheets>
    <sheet name="SCCP_std" sheetId="1" r:id="rId1"/>
    <sheet name="MCCP_std" sheetId="2" r:id="rId2"/>
    <sheet name="Sample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3" l="1"/>
  <c r="L78" i="3"/>
  <c r="Q77" i="3"/>
  <c r="L77" i="3"/>
  <c r="M77" i="3" s="1"/>
  <c r="Q76" i="3"/>
  <c r="L76" i="3"/>
  <c r="Q75" i="3"/>
  <c r="L75" i="3"/>
  <c r="K75" i="3"/>
  <c r="N75" i="3" s="1"/>
  <c r="J75" i="3"/>
  <c r="J76" i="3" s="1"/>
  <c r="J77" i="3" s="1"/>
  <c r="J78" i="3" s="1"/>
  <c r="Q74" i="3"/>
  <c r="L74" i="3"/>
  <c r="K74" i="3"/>
  <c r="J74" i="3"/>
  <c r="N74" i="3" s="1"/>
  <c r="Q73" i="3"/>
  <c r="L73" i="3"/>
  <c r="K73" i="3"/>
  <c r="J73" i="3"/>
  <c r="N73" i="3" s="1"/>
  <c r="Q72" i="3"/>
  <c r="N72" i="3"/>
  <c r="L72" i="3"/>
  <c r="L71" i="3"/>
  <c r="M78" i="3" s="1"/>
  <c r="Q70" i="3"/>
  <c r="M70" i="3"/>
  <c r="L70" i="3"/>
  <c r="Q69" i="3"/>
  <c r="L69" i="3"/>
  <c r="M69" i="3" s="1"/>
  <c r="Q68" i="3"/>
  <c r="L68" i="3"/>
  <c r="M68" i="3" s="1"/>
  <c r="K68" i="3"/>
  <c r="Q67" i="3"/>
  <c r="L67" i="3"/>
  <c r="M67" i="3" s="1"/>
  <c r="K67" i="3"/>
  <c r="Q66" i="3"/>
  <c r="L66" i="3"/>
  <c r="K66" i="3"/>
  <c r="J66" i="3"/>
  <c r="J67" i="3" s="1"/>
  <c r="Q65" i="3"/>
  <c r="L65" i="3"/>
  <c r="M65" i="3" s="1"/>
  <c r="K65" i="3"/>
  <c r="J65" i="3"/>
  <c r="N65" i="3" s="1"/>
  <c r="Q64" i="3"/>
  <c r="N64" i="3"/>
  <c r="L64" i="3"/>
  <c r="L63" i="3"/>
  <c r="M66" i="3" s="1"/>
  <c r="Q62" i="3"/>
  <c r="L62" i="3"/>
  <c r="Q61" i="3"/>
  <c r="L61" i="3"/>
  <c r="M61" i="3" s="1"/>
  <c r="Q60" i="3"/>
  <c r="L60" i="3"/>
  <c r="Q59" i="3"/>
  <c r="L59" i="3"/>
  <c r="K59" i="3"/>
  <c r="N59" i="3" s="1"/>
  <c r="J59" i="3"/>
  <c r="J60" i="3" s="1"/>
  <c r="J61" i="3" s="1"/>
  <c r="J62" i="3" s="1"/>
  <c r="Q58" i="3"/>
  <c r="L58" i="3"/>
  <c r="K58" i="3"/>
  <c r="J58" i="3"/>
  <c r="N58" i="3" s="1"/>
  <c r="Q57" i="3"/>
  <c r="L57" i="3"/>
  <c r="K57" i="3"/>
  <c r="J57" i="3"/>
  <c r="N57" i="3" s="1"/>
  <c r="Q56" i="3"/>
  <c r="N56" i="3"/>
  <c r="L56" i="3"/>
  <c r="L55" i="3"/>
  <c r="M62" i="3" s="1"/>
  <c r="Q54" i="3"/>
  <c r="M54" i="3"/>
  <c r="L54" i="3"/>
  <c r="Q53" i="3"/>
  <c r="L53" i="3"/>
  <c r="M53" i="3" s="1"/>
  <c r="Q52" i="3"/>
  <c r="L52" i="3"/>
  <c r="M52" i="3" s="1"/>
  <c r="K52" i="3"/>
  <c r="Q51" i="3"/>
  <c r="L51" i="3"/>
  <c r="M51" i="3" s="1"/>
  <c r="K51" i="3"/>
  <c r="Q50" i="3"/>
  <c r="L50" i="3"/>
  <c r="K50" i="3"/>
  <c r="J50" i="3"/>
  <c r="N50" i="3" s="1"/>
  <c r="Q49" i="3"/>
  <c r="L49" i="3"/>
  <c r="M49" i="3" s="1"/>
  <c r="K49" i="3"/>
  <c r="J49" i="3"/>
  <c r="N49" i="3" s="1"/>
  <c r="N48" i="3"/>
  <c r="L48" i="3"/>
  <c r="M48" i="3" s="1"/>
  <c r="L47" i="3"/>
  <c r="M50" i="3" s="1"/>
  <c r="L46" i="3"/>
  <c r="L45" i="3"/>
  <c r="Q35" i="3"/>
  <c r="L35" i="3"/>
  <c r="Q34" i="3"/>
  <c r="L34" i="3"/>
  <c r="Q33" i="3"/>
  <c r="L33" i="3"/>
  <c r="M33" i="3" s="1"/>
  <c r="Q32" i="3"/>
  <c r="L32" i="3"/>
  <c r="M32" i="3" s="1"/>
  <c r="Q31" i="3"/>
  <c r="L31" i="3"/>
  <c r="M31" i="3" s="1"/>
  <c r="Q30" i="3"/>
  <c r="L30" i="3"/>
  <c r="K30" i="3"/>
  <c r="K31" i="3" s="1"/>
  <c r="Q29" i="3"/>
  <c r="N29" i="3"/>
  <c r="M29" i="3"/>
  <c r="L29" i="3"/>
  <c r="J29" i="3"/>
  <c r="L28" i="3"/>
  <c r="M34" i="3" s="1"/>
  <c r="Q27" i="3"/>
  <c r="L27" i="3"/>
  <c r="M27" i="3" s="1"/>
  <c r="Q26" i="3"/>
  <c r="L26" i="3"/>
  <c r="Q25" i="3"/>
  <c r="L25" i="3"/>
  <c r="Q24" i="3"/>
  <c r="L24" i="3"/>
  <c r="Q23" i="3"/>
  <c r="L23" i="3"/>
  <c r="M23" i="3" s="1"/>
  <c r="Q22" i="3"/>
  <c r="L22" i="3"/>
  <c r="K22" i="3"/>
  <c r="J22" i="3" s="1"/>
  <c r="Q21" i="3"/>
  <c r="N21" i="3"/>
  <c r="L21" i="3"/>
  <c r="J21" i="3"/>
  <c r="L20" i="3"/>
  <c r="M21" i="3" s="1"/>
  <c r="Q19" i="3"/>
  <c r="L19" i="3"/>
  <c r="Q18" i="3"/>
  <c r="L18" i="3"/>
  <c r="Q17" i="3"/>
  <c r="L17" i="3"/>
  <c r="Q16" i="3"/>
  <c r="L16" i="3"/>
  <c r="Q15" i="3"/>
  <c r="L15" i="3"/>
  <c r="Q14" i="3"/>
  <c r="L14" i="3"/>
  <c r="K14" i="3"/>
  <c r="K15" i="3" s="1"/>
  <c r="J14" i="3"/>
  <c r="N14" i="3" s="1"/>
  <c r="Q13" i="3"/>
  <c r="N13" i="3"/>
  <c r="L13" i="3"/>
  <c r="J13" i="3"/>
  <c r="L12" i="3"/>
  <c r="M19" i="3" s="1"/>
  <c r="B12" i="3"/>
  <c r="B20" i="3" s="1"/>
  <c r="Q11" i="3"/>
  <c r="L11" i="3"/>
  <c r="Q10" i="3"/>
  <c r="L10" i="3"/>
  <c r="Q9" i="3"/>
  <c r="L9" i="3"/>
  <c r="M9" i="3" s="1"/>
  <c r="Q8" i="3"/>
  <c r="L8" i="3"/>
  <c r="K8" i="3"/>
  <c r="N8" i="3" s="1"/>
  <c r="J8" i="3"/>
  <c r="J9" i="3" s="1"/>
  <c r="J10" i="3" s="1"/>
  <c r="J11" i="3" s="1"/>
  <c r="A8" i="3"/>
  <c r="Q7" i="3"/>
  <c r="N7" i="3"/>
  <c r="L7" i="3"/>
  <c r="K7" i="3"/>
  <c r="J7" i="3"/>
  <c r="Q6" i="3"/>
  <c r="L6" i="3"/>
  <c r="M6" i="3" s="1"/>
  <c r="K6" i="3"/>
  <c r="J6" i="3"/>
  <c r="N6" i="3" s="1"/>
  <c r="A6" i="3"/>
  <c r="Q5" i="3"/>
  <c r="N5" i="3"/>
  <c r="L5" i="3"/>
  <c r="M5" i="3" s="1"/>
  <c r="L4" i="3"/>
  <c r="A4" i="3"/>
  <c r="L3" i="3"/>
  <c r="L2" i="3"/>
  <c r="A2" i="3"/>
  <c r="P203" i="2"/>
  <c r="N203" i="2"/>
  <c r="G203" i="2"/>
  <c r="P202" i="2"/>
  <c r="N202" i="2"/>
  <c r="G202" i="2"/>
  <c r="P201" i="2"/>
  <c r="N201" i="2"/>
  <c r="G201" i="2"/>
  <c r="P200" i="2"/>
  <c r="N200" i="2"/>
  <c r="G200" i="2"/>
  <c r="P199" i="2"/>
  <c r="N199" i="2"/>
  <c r="G199" i="2"/>
  <c r="P198" i="2"/>
  <c r="N198" i="2"/>
  <c r="L198" i="2"/>
  <c r="L199" i="2" s="1"/>
  <c r="G198" i="2"/>
  <c r="P197" i="2"/>
  <c r="N197" i="2"/>
  <c r="K197" i="2"/>
  <c r="M197" i="2" s="1"/>
  <c r="G197" i="2"/>
  <c r="P195" i="2"/>
  <c r="N195" i="2"/>
  <c r="G195" i="2"/>
  <c r="P194" i="2"/>
  <c r="N194" i="2"/>
  <c r="G194" i="2"/>
  <c r="P193" i="2"/>
  <c r="N193" i="2"/>
  <c r="G193" i="2"/>
  <c r="P192" i="2"/>
  <c r="N192" i="2"/>
  <c r="G192" i="2"/>
  <c r="P191" i="2"/>
  <c r="N191" i="2"/>
  <c r="G191" i="2"/>
  <c r="P190" i="2"/>
  <c r="N190" i="2"/>
  <c r="L190" i="2"/>
  <c r="L191" i="2" s="1"/>
  <c r="G190" i="2"/>
  <c r="P189" i="2"/>
  <c r="N189" i="2"/>
  <c r="K189" i="2"/>
  <c r="M189" i="2" s="1"/>
  <c r="G189" i="2"/>
  <c r="P187" i="2"/>
  <c r="N187" i="2"/>
  <c r="G187" i="2"/>
  <c r="P186" i="2"/>
  <c r="N186" i="2"/>
  <c r="G186" i="2"/>
  <c r="P185" i="2"/>
  <c r="N185" i="2"/>
  <c r="G185" i="2"/>
  <c r="P184" i="2"/>
  <c r="N184" i="2"/>
  <c r="G184" i="2"/>
  <c r="P183" i="2"/>
  <c r="N183" i="2"/>
  <c r="G183" i="2"/>
  <c r="P182" i="2"/>
  <c r="N182" i="2"/>
  <c r="L182" i="2"/>
  <c r="L183" i="2" s="1"/>
  <c r="G182" i="2"/>
  <c r="P181" i="2"/>
  <c r="N181" i="2"/>
  <c r="K181" i="2"/>
  <c r="M181" i="2" s="1"/>
  <c r="O181" i="2" s="1"/>
  <c r="G181" i="2"/>
  <c r="P179" i="2"/>
  <c r="N179" i="2"/>
  <c r="G179" i="2"/>
  <c r="P178" i="2"/>
  <c r="N178" i="2"/>
  <c r="G178" i="2"/>
  <c r="P177" i="2"/>
  <c r="N177" i="2"/>
  <c r="G177" i="2"/>
  <c r="P176" i="2"/>
  <c r="N176" i="2"/>
  <c r="G176" i="2"/>
  <c r="P175" i="2"/>
  <c r="N175" i="2"/>
  <c r="G175" i="2"/>
  <c r="P174" i="2"/>
  <c r="N174" i="2"/>
  <c r="L174" i="2"/>
  <c r="L175" i="2" s="1"/>
  <c r="G174" i="2"/>
  <c r="P173" i="2"/>
  <c r="N173" i="2"/>
  <c r="N206" i="2" s="1"/>
  <c r="N208" i="2" s="1"/>
  <c r="B220" i="2" s="1"/>
  <c r="K173" i="2"/>
  <c r="M173" i="2" s="1"/>
  <c r="O173" i="2" s="1"/>
  <c r="N207" i="2" s="1"/>
  <c r="A220" i="2" s="1"/>
  <c r="G173" i="2"/>
  <c r="P161" i="2"/>
  <c r="N161" i="2"/>
  <c r="G161" i="2"/>
  <c r="P160" i="2"/>
  <c r="N160" i="2"/>
  <c r="G160" i="2"/>
  <c r="P159" i="2"/>
  <c r="N159" i="2"/>
  <c r="G159" i="2"/>
  <c r="P158" i="2"/>
  <c r="N158" i="2"/>
  <c r="G158" i="2"/>
  <c r="P157" i="2"/>
  <c r="N157" i="2"/>
  <c r="G157" i="2"/>
  <c r="P156" i="2"/>
  <c r="N156" i="2"/>
  <c r="L156" i="2"/>
  <c r="L157" i="2" s="1"/>
  <c r="G156" i="2"/>
  <c r="P155" i="2"/>
  <c r="N155" i="2"/>
  <c r="K155" i="2"/>
  <c r="M155" i="2" s="1"/>
  <c r="G155" i="2"/>
  <c r="P153" i="2"/>
  <c r="N153" i="2"/>
  <c r="G153" i="2"/>
  <c r="P152" i="2"/>
  <c r="N152" i="2"/>
  <c r="G152" i="2"/>
  <c r="P151" i="2"/>
  <c r="N151" i="2"/>
  <c r="G151" i="2"/>
  <c r="P150" i="2"/>
  <c r="N150" i="2"/>
  <c r="G150" i="2"/>
  <c r="P149" i="2"/>
  <c r="N149" i="2"/>
  <c r="G149" i="2"/>
  <c r="P148" i="2"/>
  <c r="N148" i="2"/>
  <c r="L148" i="2"/>
  <c r="L149" i="2" s="1"/>
  <c r="G148" i="2"/>
  <c r="P147" i="2"/>
  <c r="N147" i="2"/>
  <c r="K147" i="2"/>
  <c r="M147" i="2" s="1"/>
  <c r="G147" i="2"/>
  <c r="P145" i="2"/>
  <c r="N145" i="2"/>
  <c r="G145" i="2"/>
  <c r="P144" i="2"/>
  <c r="N144" i="2"/>
  <c r="G144" i="2"/>
  <c r="P143" i="2"/>
  <c r="N143" i="2"/>
  <c r="G143" i="2"/>
  <c r="P142" i="2"/>
  <c r="N142" i="2"/>
  <c r="G142" i="2"/>
  <c r="P141" i="2"/>
  <c r="N141" i="2"/>
  <c r="G141" i="2"/>
  <c r="P140" i="2"/>
  <c r="N140" i="2"/>
  <c r="L140" i="2"/>
  <c r="L141" i="2" s="1"/>
  <c r="G140" i="2"/>
  <c r="P139" i="2"/>
  <c r="N139" i="2"/>
  <c r="K139" i="2"/>
  <c r="M139" i="2" s="1"/>
  <c r="O139" i="2" s="1"/>
  <c r="G139" i="2"/>
  <c r="P137" i="2"/>
  <c r="N137" i="2"/>
  <c r="G137" i="2"/>
  <c r="P136" i="2"/>
  <c r="N136" i="2"/>
  <c r="G136" i="2"/>
  <c r="P135" i="2"/>
  <c r="N135" i="2"/>
  <c r="G135" i="2"/>
  <c r="P134" i="2"/>
  <c r="N134" i="2"/>
  <c r="G134" i="2"/>
  <c r="P133" i="2"/>
  <c r="N133" i="2"/>
  <c r="G133" i="2"/>
  <c r="P132" i="2"/>
  <c r="N132" i="2"/>
  <c r="L132" i="2"/>
  <c r="L133" i="2" s="1"/>
  <c r="K132" i="2"/>
  <c r="G132" i="2"/>
  <c r="P131" i="2"/>
  <c r="N131" i="2"/>
  <c r="N164" i="2" s="1"/>
  <c r="N166" i="2" s="1"/>
  <c r="B219" i="2" s="1"/>
  <c r="K131" i="2"/>
  <c r="M131" i="2" s="1"/>
  <c r="O131" i="2" s="1"/>
  <c r="N165" i="2" s="1"/>
  <c r="A219" i="2" s="1"/>
  <c r="G131" i="2"/>
  <c r="P118" i="2"/>
  <c r="N118" i="2"/>
  <c r="G118" i="2"/>
  <c r="P117" i="2"/>
  <c r="N117" i="2"/>
  <c r="G117" i="2"/>
  <c r="P116" i="2"/>
  <c r="N116" i="2"/>
  <c r="G116" i="2"/>
  <c r="P115" i="2"/>
  <c r="N115" i="2"/>
  <c r="G115" i="2"/>
  <c r="P114" i="2"/>
  <c r="N114" i="2"/>
  <c r="G114" i="2"/>
  <c r="P113" i="2"/>
  <c r="N113" i="2"/>
  <c r="L113" i="2"/>
  <c r="G113" i="2"/>
  <c r="P112" i="2"/>
  <c r="N112" i="2"/>
  <c r="K112" i="2"/>
  <c r="M112" i="2" s="1"/>
  <c r="G112" i="2"/>
  <c r="P110" i="2"/>
  <c r="N110" i="2"/>
  <c r="G110" i="2"/>
  <c r="P109" i="2"/>
  <c r="N109" i="2"/>
  <c r="G109" i="2"/>
  <c r="P108" i="2"/>
  <c r="N108" i="2"/>
  <c r="G108" i="2"/>
  <c r="P107" i="2"/>
  <c r="N107" i="2"/>
  <c r="I107" i="2"/>
  <c r="G107" i="2"/>
  <c r="P106" i="2"/>
  <c r="N106" i="2"/>
  <c r="I106" i="2"/>
  <c r="G106" i="2"/>
  <c r="P105" i="2"/>
  <c r="N105" i="2"/>
  <c r="L105" i="2"/>
  <c r="L106" i="2" s="1"/>
  <c r="I105" i="2"/>
  <c r="G105" i="2"/>
  <c r="P104" i="2"/>
  <c r="N104" i="2"/>
  <c r="K104" i="2"/>
  <c r="M104" i="2" s="1"/>
  <c r="G104" i="2"/>
  <c r="P102" i="2"/>
  <c r="N102" i="2"/>
  <c r="G102" i="2"/>
  <c r="P101" i="2"/>
  <c r="N101" i="2"/>
  <c r="G101" i="2"/>
  <c r="P100" i="2"/>
  <c r="N100" i="2"/>
  <c r="G100" i="2"/>
  <c r="P99" i="2"/>
  <c r="N99" i="2"/>
  <c r="G99" i="2"/>
  <c r="P98" i="2"/>
  <c r="N98" i="2"/>
  <c r="G98" i="2"/>
  <c r="P97" i="2"/>
  <c r="N97" i="2"/>
  <c r="M97" i="2"/>
  <c r="O97" i="2" s="1"/>
  <c r="L97" i="2"/>
  <c r="L98" i="2" s="1"/>
  <c r="K97" i="2"/>
  <c r="G97" i="2"/>
  <c r="P96" i="2"/>
  <c r="N96" i="2"/>
  <c r="K96" i="2"/>
  <c r="M96" i="2" s="1"/>
  <c r="G96" i="2"/>
  <c r="P94" i="2"/>
  <c r="N94" i="2"/>
  <c r="G94" i="2"/>
  <c r="P93" i="2"/>
  <c r="N93" i="2"/>
  <c r="G93" i="2"/>
  <c r="P92" i="2"/>
  <c r="N92" i="2"/>
  <c r="G92" i="2"/>
  <c r="P91" i="2"/>
  <c r="N91" i="2"/>
  <c r="L91" i="2"/>
  <c r="G91" i="2"/>
  <c r="P90" i="2"/>
  <c r="N90" i="2"/>
  <c r="L90" i="2"/>
  <c r="M90" i="2" s="1"/>
  <c r="O90" i="2" s="1"/>
  <c r="K90" i="2"/>
  <c r="G90" i="2"/>
  <c r="P89" i="2"/>
  <c r="N89" i="2"/>
  <c r="L89" i="2"/>
  <c r="M89" i="2" s="1"/>
  <c r="K89" i="2"/>
  <c r="G89" i="2"/>
  <c r="P88" i="2"/>
  <c r="N88" i="2"/>
  <c r="N121" i="2" s="1"/>
  <c r="N123" i="2" s="1"/>
  <c r="B218" i="2" s="1"/>
  <c r="M88" i="2"/>
  <c r="O88" i="2" s="1"/>
  <c r="N122" i="2" s="1"/>
  <c r="A218" i="2" s="1"/>
  <c r="K88" i="2"/>
  <c r="G88" i="2"/>
  <c r="P76" i="2"/>
  <c r="N76" i="2"/>
  <c r="G76" i="2"/>
  <c r="P75" i="2"/>
  <c r="N75" i="2"/>
  <c r="G75" i="2"/>
  <c r="P74" i="2"/>
  <c r="N74" i="2"/>
  <c r="L74" i="2"/>
  <c r="G74" i="2"/>
  <c r="P73" i="2"/>
  <c r="N73" i="2"/>
  <c r="L73" i="2"/>
  <c r="M73" i="2" s="1"/>
  <c r="O73" i="2" s="1"/>
  <c r="K73" i="2"/>
  <c r="G73" i="2"/>
  <c r="P72" i="2"/>
  <c r="N72" i="2"/>
  <c r="L72" i="2"/>
  <c r="M72" i="2" s="1"/>
  <c r="K72" i="2"/>
  <c r="G72" i="2"/>
  <c r="P71" i="2"/>
  <c r="N71" i="2"/>
  <c r="M71" i="2"/>
  <c r="L71" i="2"/>
  <c r="K71" i="2"/>
  <c r="G71" i="2"/>
  <c r="P70" i="2"/>
  <c r="N70" i="2"/>
  <c r="K70" i="2"/>
  <c r="M70" i="2" s="1"/>
  <c r="G70" i="2"/>
  <c r="P68" i="2"/>
  <c r="N68" i="2"/>
  <c r="G68" i="2"/>
  <c r="P67" i="2"/>
  <c r="N67" i="2"/>
  <c r="G67" i="2"/>
  <c r="P66" i="2"/>
  <c r="N66" i="2"/>
  <c r="G66" i="2"/>
  <c r="P65" i="2"/>
  <c r="N65" i="2"/>
  <c r="I65" i="2"/>
  <c r="G65" i="2"/>
  <c r="P64" i="2"/>
  <c r="N64" i="2"/>
  <c r="I64" i="2"/>
  <c r="G64" i="2"/>
  <c r="P63" i="2"/>
  <c r="N63" i="2"/>
  <c r="L63" i="2"/>
  <c r="L64" i="2" s="1"/>
  <c r="K63" i="2"/>
  <c r="I63" i="2"/>
  <c r="G63" i="2"/>
  <c r="P62" i="2"/>
  <c r="N62" i="2"/>
  <c r="K62" i="2"/>
  <c r="M62" i="2" s="1"/>
  <c r="O62" i="2" s="1"/>
  <c r="G62" i="2"/>
  <c r="P60" i="2"/>
  <c r="N60" i="2"/>
  <c r="G60" i="2"/>
  <c r="P59" i="2"/>
  <c r="N59" i="2"/>
  <c r="G59" i="2"/>
  <c r="P58" i="2"/>
  <c r="N58" i="2"/>
  <c r="G58" i="2"/>
  <c r="P57" i="2"/>
  <c r="N57" i="2"/>
  <c r="G57" i="2"/>
  <c r="P56" i="2"/>
  <c r="N56" i="2"/>
  <c r="G56" i="2"/>
  <c r="P55" i="2"/>
  <c r="N55" i="2"/>
  <c r="L55" i="2"/>
  <c r="G55" i="2"/>
  <c r="P54" i="2"/>
  <c r="N54" i="2"/>
  <c r="K54" i="2"/>
  <c r="M54" i="2" s="1"/>
  <c r="O54" i="2" s="1"/>
  <c r="G54" i="2"/>
  <c r="P52" i="2"/>
  <c r="N52" i="2"/>
  <c r="G52" i="2"/>
  <c r="P51" i="2"/>
  <c r="N51" i="2"/>
  <c r="G51" i="2"/>
  <c r="P50" i="2"/>
  <c r="N50" i="2"/>
  <c r="G50" i="2"/>
  <c r="P49" i="2"/>
  <c r="N49" i="2"/>
  <c r="G49" i="2"/>
  <c r="P48" i="2"/>
  <c r="N48" i="2"/>
  <c r="G48" i="2"/>
  <c r="P47" i="2"/>
  <c r="N47" i="2"/>
  <c r="L47" i="2"/>
  <c r="G47" i="2"/>
  <c r="P46" i="2"/>
  <c r="N46" i="2"/>
  <c r="N79" i="2" s="1"/>
  <c r="N81" i="2" s="1"/>
  <c r="B217" i="2" s="1"/>
  <c r="K46" i="2"/>
  <c r="M46" i="2" s="1"/>
  <c r="O46" i="2" s="1"/>
  <c r="N80" i="2" s="1"/>
  <c r="A217" i="2" s="1"/>
  <c r="G46" i="2"/>
  <c r="P35" i="2"/>
  <c r="N35" i="2"/>
  <c r="G35" i="2"/>
  <c r="P34" i="2"/>
  <c r="N34" i="2"/>
  <c r="I34" i="2"/>
  <c r="G34" i="2"/>
  <c r="P33" i="2"/>
  <c r="N33" i="2"/>
  <c r="G33" i="2"/>
  <c r="P32" i="2"/>
  <c r="N32" i="2"/>
  <c r="G32" i="2"/>
  <c r="P31" i="2"/>
  <c r="N31" i="2"/>
  <c r="I31" i="2"/>
  <c r="G31" i="2"/>
  <c r="P30" i="2"/>
  <c r="N30" i="2"/>
  <c r="L30" i="2"/>
  <c r="L31" i="2" s="1"/>
  <c r="I30" i="2"/>
  <c r="G30" i="2"/>
  <c r="P29" i="2"/>
  <c r="N29" i="2"/>
  <c r="M29" i="2"/>
  <c r="K29" i="2"/>
  <c r="G29" i="2"/>
  <c r="P27" i="2"/>
  <c r="N27" i="2"/>
  <c r="G27" i="2"/>
  <c r="P26" i="2"/>
  <c r="N26" i="2"/>
  <c r="G26" i="2"/>
  <c r="P25" i="2"/>
  <c r="N25" i="2"/>
  <c r="G25" i="2"/>
  <c r="P24" i="2"/>
  <c r="N24" i="2"/>
  <c r="I24" i="2"/>
  <c r="G24" i="2"/>
  <c r="P23" i="2"/>
  <c r="N23" i="2"/>
  <c r="L23" i="2"/>
  <c r="L24" i="2" s="1"/>
  <c r="G23" i="2"/>
  <c r="P22" i="2"/>
  <c r="N22" i="2"/>
  <c r="L22" i="2"/>
  <c r="M22" i="2" s="1"/>
  <c r="O22" i="2" s="1"/>
  <c r="K22" i="2"/>
  <c r="G22" i="2"/>
  <c r="P21" i="2"/>
  <c r="N21" i="2"/>
  <c r="K21" i="2"/>
  <c r="M21" i="2" s="1"/>
  <c r="G21" i="2"/>
  <c r="P19" i="2"/>
  <c r="N19" i="2"/>
  <c r="G19" i="2"/>
  <c r="P18" i="2"/>
  <c r="N18" i="2"/>
  <c r="G18" i="2"/>
  <c r="P17" i="2"/>
  <c r="N17" i="2"/>
  <c r="G17" i="2"/>
  <c r="P16" i="2"/>
  <c r="N16" i="2"/>
  <c r="G16" i="2"/>
  <c r="P15" i="2"/>
  <c r="N15" i="2"/>
  <c r="G15" i="2"/>
  <c r="P14" i="2"/>
  <c r="N14" i="2"/>
  <c r="L14" i="2"/>
  <c r="G14" i="2"/>
  <c r="P13" i="2"/>
  <c r="O13" i="2"/>
  <c r="N13" i="2"/>
  <c r="K13" i="2"/>
  <c r="M13" i="2" s="1"/>
  <c r="G13" i="2"/>
  <c r="P11" i="2"/>
  <c r="N11" i="2"/>
  <c r="G11" i="2"/>
  <c r="P10" i="2"/>
  <c r="N10" i="2"/>
  <c r="G10" i="2"/>
  <c r="P9" i="2"/>
  <c r="N9" i="2"/>
  <c r="G9" i="2"/>
  <c r="P8" i="2"/>
  <c r="N8" i="2"/>
  <c r="G8" i="2"/>
  <c r="P7" i="2"/>
  <c r="N7" i="2"/>
  <c r="G7" i="2"/>
  <c r="P6" i="2"/>
  <c r="N6" i="2"/>
  <c r="L6" i="2"/>
  <c r="L7" i="2" s="1"/>
  <c r="G6" i="2"/>
  <c r="P5" i="2"/>
  <c r="O5" i="2"/>
  <c r="N39" i="2" s="1"/>
  <c r="A216" i="2" s="1"/>
  <c r="N5" i="2"/>
  <c r="N38" i="2" s="1"/>
  <c r="N40" i="2" s="1"/>
  <c r="B216" i="2" s="1"/>
  <c r="K5" i="2"/>
  <c r="M5" i="2" s="1"/>
  <c r="G5" i="2"/>
  <c r="A225" i="1"/>
  <c r="W217" i="1"/>
  <c r="R207" i="1"/>
  <c r="Q207" i="1"/>
  <c r="N207" i="1"/>
  <c r="G207" i="1"/>
  <c r="R206" i="1"/>
  <c r="Q206" i="1"/>
  <c r="N206" i="1"/>
  <c r="G206" i="1"/>
  <c r="R205" i="1"/>
  <c r="Q205" i="1"/>
  <c r="N205" i="1"/>
  <c r="G205" i="1"/>
  <c r="R204" i="1"/>
  <c r="Q204" i="1"/>
  <c r="N204" i="1"/>
  <c r="G204" i="1"/>
  <c r="S203" i="1"/>
  <c r="R203" i="1"/>
  <c r="Q203" i="1"/>
  <c r="N203" i="1"/>
  <c r="I203" i="1"/>
  <c r="G203" i="1"/>
  <c r="R202" i="1"/>
  <c r="Q202" i="1"/>
  <c r="N202" i="1"/>
  <c r="L202" i="1"/>
  <c r="K202" i="1"/>
  <c r="G202" i="1"/>
  <c r="R201" i="1"/>
  <c r="Q201" i="1"/>
  <c r="N201" i="1"/>
  <c r="K201" i="1"/>
  <c r="M201" i="1" s="1"/>
  <c r="G201" i="1"/>
  <c r="R199" i="1"/>
  <c r="Q199" i="1"/>
  <c r="N199" i="1"/>
  <c r="G199" i="1"/>
  <c r="R198" i="1"/>
  <c r="Q198" i="1"/>
  <c r="N198" i="1"/>
  <c r="G198" i="1"/>
  <c r="R197" i="1"/>
  <c r="Q197" i="1"/>
  <c r="N197" i="1"/>
  <c r="G197" i="1"/>
  <c r="R196" i="1"/>
  <c r="Q196" i="1"/>
  <c r="N196" i="1"/>
  <c r="G196" i="1"/>
  <c r="R195" i="1"/>
  <c r="Q195" i="1"/>
  <c r="N195" i="1"/>
  <c r="K195" i="1"/>
  <c r="G195" i="1"/>
  <c r="R194" i="1"/>
  <c r="Q194" i="1"/>
  <c r="N194" i="1"/>
  <c r="L194" i="1"/>
  <c r="L195" i="1" s="1"/>
  <c r="K194" i="1"/>
  <c r="M194" i="1" s="1"/>
  <c r="G194" i="1"/>
  <c r="R193" i="1"/>
  <c r="Q193" i="1"/>
  <c r="N193" i="1"/>
  <c r="M193" i="1"/>
  <c r="K193" i="1"/>
  <c r="G193" i="1"/>
  <c r="S191" i="1"/>
  <c r="R191" i="1"/>
  <c r="Q191" i="1"/>
  <c r="I191" i="1"/>
  <c r="G191" i="1"/>
  <c r="R190" i="1"/>
  <c r="Q190" i="1"/>
  <c r="I190" i="1"/>
  <c r="S190" i="1" s="1"/>
  <c r="G190" i="1"/>
  <c r="R189" i="1"/>
  <c r="Q189" i="1"/>
  <c r="N189" i="1"/>
  <c r="I189" i="1"/>
  <c r="G189" i="1"/>
  <c r="R188" i="1"/>
  <c r="Q188" i="1"/>
  <c r="N188" i="1"/>
  <c r="G188" i="1"/>
  <c r="S187" i="1"/>
  <c r="R187" i="1"/>
  <c r="Q187" i="1"/>
  <c r="T187" i="1" s="1"/>
  <c r="V187" i="1" s="1"/>
  <c r="N187" i="1"/>
  <c r="G187" i="1"/>
  <c r="S186" i="1"/>
  <c r="R186" i="1"/>
  <c r="Q186" i="1"/>
  <c r="T186" i="1" s="1"/>
  <c r="U186" i="1" s="1"/>
  <c r="N186" i="1"/>
  <c r="L186" i="1"/>
  <c r="K186" i="1" s="1"/>
  <c r="G186" i="1"/>
  <c r="S185" i="1"/>
  <c r="R185" i="1"/>
  <c r="Q185" i="1"/>
  <c r="N185" i="1"/>
  <c r="K185" i="1"/>
  <c r="M185" i="1" s="1"/>
  <c r="G185" i="1"/>
  <c r="T183" i="1"/>
  <c r="V183" i="1" s="1"/>
  <c r="N183" i="1" s="1"/>
  <c r="R183" i="1"/>
  <c r="Q183" i="1"/>
  <c r="I183" i="1"/>
  <c r="S183" i="1" s="1"/>
  <c r="G183" i="1"/>
  <c r="R182" i="1"/>
  <c r="Q182" i="1"/>
  <c r="I182" i="1"/>
  <c r="S182" i="1" s="1"/>
  <c r="G182" i="1"/>
  <c r="S181" i="1"/>
  <c r="R181" i="1"/>
  <c r="Q181" i="1"/>
  <c r="N181" i="1"/>
  <c r="I181" i="1"/>
  <c r="G181" i="1"/>
  <c r="R180" i="1"/>
  <c r="Q180" i="1"/>
  <c r="N180" i="1"/>
  <c r="G180" i="1"/>
  <c r="R179" i="1"/>
  <c r="Q179" i="1"/>
  <c r="N179" i="1"/>
  <c r="G179" i="1"/>
  <c r="R178" i="1"/>
  <c r="Q178" i="1"/>
  <c r="N178" i="1"/>
  <c r="L178" i="1"/>
  <c r="L179" i="1" s="1"/>
  <c r="K178" i="1"/>
  <c r="M178" i="1" s="1"/>
  <c r="G178" i="1"/>
  <c r="R177" i="1"/>
  <c r="Q177" i="1"/>
  <c r="N177" i="1"/>
  <c r="M177" i="1"/>
  <c r="K177" i="1"/>
  <c r="G177" i="1"/>
  <c r="R166" i="1"/>
  <c r="Q166" i="1"/>
  <c r="N166" i="1"/>
  <c r="G166" i="1"/>
  <c r="R165" i="1"/>
  <c r="Q165" i="1"/>
  <c r="N165" i="1"/>
  <c r="G165" i="1"/>
  <c r="R164" i="1"/>
  <c r="Q164" i="1"/>
  <c r="N164" i="1"/>
  <c r="G164" i="1"/>
  <c r="R163" i="1"/>
  <c r="Q163" i="1"/>
  <c r="N163" i="1"/>
  <c r="G163" i="1"/>
  <c r="R162" i="1"/>
  <c r="Q162" i="1"/>
  <c r="N162" i="1"/>
  <c r="G162" i="1"/>
  <c r="R161" i="1"/>
  <c r="Q161" i="1"/>
  <c r="N161" i="1"/>
  <c r="M161" i="1"/>
  <c r="L161" i="1"/>
  <c r="K161" i="1" s="1"/>
  <c r="I161" i="1"/>
  <c r="S161" i="1" s="1"/>
  <c r="T161" i="1" s="1"/>
  <c r="U161" i="1" s="1"/>
  <c r="G161" i="1"/>
  <c r="R160" i="1"/>
  <c r="Q160" i="1"/>
  <c r="N160" i="1"/>
  <c r="M160" i="1"/>
  <c r="K160" i="1"/>
  <c r="G160" i="1"/>
  <c r="R158" i="1"/>
  <c r="Q158" i="1"/>
  <c r="N158" i="1"/>
  <c r="G158" i="1"/>
  <c r="R157" i="1"/>
  <c r="Q157" i="1"/>
  <c r="N157" i="1"/>
  <c r="G157" i="1"/>
  <c r="R156" i="1"/>
  <c r="Q156" i="1"/>
  <c r="N156" i="1"/>
  <c r="G156" i="1"/>
  <c r="R155" i="1"/>
  <c r="Q155" i="1"/>
  <c r="N155" i="1"/>
  <c r="G155" i="1"/>
  <c r="R154" i="1"/>
  <c r="Q154" i="1"/>
  <c r="N154" i="1"/>
  <c r="L154" i="1"/>
  <c r="K154" i="1" s="1"/>
  <c r="G154" i="1"/>
  <c r="R153" i="1"/>
  <c r="Q153" i="1"/>
  <c r="N153" i="1"/>
  <c r="M153" i="1"/>
  <c r="L153" i="1"/>
  <c r="K153" i="1" s="1"/>
  <c r="G153" i="1"/>
  <c r="R152" i="1"/>
  <c r="Q152" i="1"/>
  <c r="N152" i="1"/>
  <c r="K152" i="1"/>
  <c r="M152" i="1" s="1"/>
  <c r="G152" i="1"/>
  <c r="R150" i="1"/>
  <c r="Q150" i="1"/>
  <c r="I150" i="1"/>
  <c r="S150" i="1" s="1"/>
  <c r="G150" i="1"/>
  <c r="R149" i="1"/>
  <c r="Q149" i="1"/>
  <c r="N149" i="1"/>
  <c r="I149" i="1"/>
  <c r="S149" i="1" s="1"/>
  <c r="G149" i="1"/>
  <c r="R148" i="1"/>
  <c r="Q148" i="1"/>
  <c r="N148" i="1"/>
  <c r="I148" i="1"/>
  <c r="G148" i="1"/>
  <c r="R147" i="1"/>
  <c r="Q147" i="1"/>
  <c r="N147" i="1"/>
  <c r="G147" i="1"/>
  <c r="R146" i="1"/>
  <c r="Q146" i="1"/>
  <c r="N146" i="1"/>
  <c r="G146" i="1"/>
  <c r="R145" i="1"/>
  <c r="Q145" i="1"/>
  <c r="N145" i="1"/>
  <c r="L145" i="1"/>
  <c r="M145" i="1" s="1"/>
  <c r="K145" i="1"/>
  <c r="G145" i="1"/>
  <c r="R144" i="1"/>
  <c r="Q144" i="1"/>
  <c r="N144" i="1"/>
  <c r="K144" i="1"/>
  <c r="M144" i="1" s="1"/>
  <c r="G144" i="1"/>
  <c r="R142" i="1"/>
  <c r="Q142" i="1"/>
  <c r="N142" i="1"/>
  <c r="I142" i="1"/>
  <c r="S142" i="1" s="1"/>
  <c r="G142" i="1"/>
  <c r="S141" i="1"/>
  <c r="R141" i="1"/>
  <c r="Q141" i="1"/>
  <c r="N141" i="1"/>
  <c r="I141" i="1"/>
  <c r="G141" i="1"/>
  <c r="R140" i="1"/>
  <c r="Q140" i="1"/>
  <c r="T140" i="1" s="1"/>
  <c r="N140" i="1"/>
  <c r="I140" i="1"/>
  <c r="S140" i="1" s="1"/>
  <c r="G140" i="1"/>
  <c r="R139" i="1"/>
  <c r="Q139" i="1"/>
  <c r="N139" i="1"/>
  <c r="G139" i="1"/>
  <c r="R138" i="1"/>
  <c r="Q138" i="1"/>
  <c r="N138" i="1"/>
  <c r="L138" i="1"/>
  <c r="K138" i="1" s="1"/>
  <c r="G138" i="1"/>
  <c r="R137" i="1"/>
  <c r="Q137" i="1"/>
  <c r="N137" i="1"/>
  <c r="L137" i="1"/>
  <c r="K137" i="1"/>
  <c r="M137" i="1" s="1"/>
  <c r="G137" i="1"/>
  <c r="R136" i="1"/>
  <c r="Q136" i="1"/>
  <c r="N136" i="1"/>
  <c r="M136" i="1"/>
  <c r="K136" i="1"/>
  <c r="G136" i="1"/>
  <c r="W129" i="1"/>
  <c r="R119" i="1"/>
  <c r="Q119" i="1"/>
  <c r="N119" i="1"/>
  <c r="G119" i="1"/>
  <c r="R118" i="1"/>
  <c r="Q118" i="1"/>
  <c r="N118" i="1"/>
  <c r="G118" i="1"/>
  <c r="R117" i="1"/>
  <c r="Q117" i="1"/>
  <c r="N117" i="1"/>
  <c r="G117" i="1"/>
  <c r="R116" i="1"/>
  <c r="Q116" i="1"/>
  <c r="N116" i="1"/>
  <c r="G116" i="1"/>
  <c r="R115" i="1"/>
  <c r="Q115" i="1"/>
  <c r="N115" i="1"/>
  <c r="I115" i="1"/>
  <c r="S115" i="1" s="1"/>
  <c r="G115" i="1"/>
  <c r="R114" i="1"/>
  <c r="Q114" i="1"/>
  <c r="N114" i="1"/>
  <c r="L114" i="1"/>
  <c r="L115" i="1" s="1"/>
  <c r="K114" i="1"/>
  <c r="G114" i="1"/>
  <c r="R113" i="1"/>
  <c r="Q113" i="1"/>
  <c r="N113" i="1"/>
  <c r="K113" i="1"/>
  <c r="M113" i="1" s="1"/>
  <c r="G113" i="1"/>
  <c r="R111" i="1"/>
  <c r="Q111" i="1"/>
  <c r="N111" i="1"/>
  <c r="G111" i="1"/>
  <c r="R110" i="1"/>
  <c r="Q110" i="1"/>
  <c r="N110" i="1"/>
  <c r="G110" i="1"/>
  <c r="R109" i="1"/>
  <c r="Q109" i="1"/>
  <c r="N109" i="1"/>
  <c r="G109" i="1"/>
  <c r="R108" i="1"/>
  <c r="Q108" i="1"/>
  <c r="N108" i="1"/>
  <c r="G108" i="1"/>
  <c r="R107" i="1"/>
  <c r="Q107" i="1"/>
  <c r="N107" i="1"/>
  <c r="G107" i="1"/>
  <c r="R106" i="1"/>
  <c r="Q106" i="1"/>
  <c r="N106" i="1"/>
  <c r="L106" i="1"/>
  <c r="L107" i="1" s="1"/>
  <c r="K106" i="1"/>
  <c r="M106" i="1" s="1"/>
  <c r="G106" i="1"/>
  <c r="R105" i="1"/>
  <c r="Q105" i="1"/>
  <c r="N105" i="1"/>
  <c r="M105" i="1"/>
  <c r="K105" i="1"/>
  <c r="G105" i="1"/>
  <c r="R103" i="1"/>
  <c r="Q103" i="1"/>
  <c r="N103" i="1"/>
  <c r="I103" i="1"/>
  <c r="S103" i="1" s="1"/>
  <c r="G103" i="1"/>
  <c r="R102" i="1"/>
  <c r="Q102" i="1"/>
  <c r="I102" i="1"/>
  <c r="S102" i="1" s="1"/>
  <c r="G102" i="1"/>
  <c r="R101" i="1"/>
  <c r="Q101" i="1"/>
  <c r="N101" i="1"/>
  <c r="I101" i="1"/>
  <c r="G101" i="1"/>
  <c r="R100" i="1"/>
  <c r="Q100" i="1"/>
  <c r="N100" i="1"/>
  <c r="G100" i="1"/>
  <c r="S99" i="1"/>
  <c r="R99" i="1"/>
  <c r="Q99" i="1"/>
  <c r="T99" i="1" s="1"/>
  <c r="V99" i="1" s="1"/>
  <c r="N99" i="1"/>
  <c r="G99" i="1"/>
  <c r="S98" i="1"/>
  <c r="R98" i="1"/>
  <c r="Q98" i="1"/>
  <c r="T98" i="1" s="1"/>
  <c r="V98" i="1" s="1"/>
  <c r="N98" i="1"/>
  <c r="L98" i="1"/>
  <c r="G98" i="1"/>
  <c r="S97" i="1"/>
  <c r="R97" i="1"/>
  <c r="Q97" i="1"/>
  <c r="T97" i="1" s="1"/>
  <c r="V97" i="1" s="1"/>
  <c r="N97" i="1"/>
  <c r="K97" i="1"/>
  <c r="M97" i="1" s="1"/>
  <c r="G97" i="1"/>
  <c r="R95" i="1"/>
  <c r="Q95" i="1"/>
  <c r="N95" i="1"/>
  <c r="I95" i="1"/>
  <c r="S95" i="1" s="1"/>
  <c r="G95" i="1"/>
  <c r="R94" i="1"/>
  <c r="Q94" i="1"/>
  <c r="N94" i="1"/>
  <c r="I94" i="1"/>
  <c r="S94" i="1" s="1"/>
  <c r="G94" i="1"/>
  <c r="R93" i="1"/>
  <c r="Q93" i="1"/>
  <c r="I93" i="1"/>
  <c r="S93" i="1" s="1"/>
  <c r="T93" i="1" s="1"/>
  <c r="U93" i="1" s="1"/>
  <c r="G93" i="1"/>
  <c r="R92" i="1"/>
  <c r="Q92" i="1"/>
  <c r="N92" i="1"/>
  <c r="G92" i="1"/>
  <c r="R91" i="1"/>
  <c r="Q91" i="1"/>
  <c r="N91" i="1"/>
  <c r="G91" i="1"/>
  <c r="R90" i="1"/>
  <c r="Q90" i="1"/>
  <c r="N90" i="1"/>
  <c r="L90" i="1"/>
  <c r="L91" i="1" s="1"/>
  <c r="K90" i="1"/>
  <c r="M90" i="1" s="1"/>
  <c r="G90" i="1"/>
  <c r="R89" i="1"/>
  <c r="Q89" i="1"/>
  <c r="N89" i="1"/>
  <c r="M89" i="1"/>
  <c r="K89" i="1"/>
  <c r="G89" i="1"/>
  <c r="R78" i="1"/>
  <c r="Q78" i="1"/>
  <c r="N78" i="1"/>
  <c r="G78" i="1"/>
  <c r="R77" i="1"/>
  <c r="Q77" i="1"/>
  <c r="N77" i="1"/>
  <c r="G77" i="1"/>
  <c r="R76" i="1"/>
  <c r="Q76" i="1"/>
  <c r="N76" i="1"/>
  <c r="G76" i="1"/>
  <c r="R75" i="1"/>
  <c r="Q75" i="1"/>
  <c r="N75" i="1"/>
  <c r="G75" i="1"/>
  <c r="R74" i="1"/>
  <c r="Q74" i="1"/>
  <c r="N74" i="1"/>
  <c r="G74" i="1"/>
  <c r="R73" i="1"/>
  <c r="Q73" i="1"/>
  <c r="N73" i="1"/>
  <c r="L73" i="1"/>
  <c r="I73" i="1"/>
  <c r="S73" i="1" s="1"/>
  <c r="G73" i="1"/>
  <c r="R72" i="1"/>
  <c r="Q72" i="1"/>
  <c r="N72" i="1"/>
  <c r="M72" i="1"/>
  <c r="K72" i="1"/>
  <c r="G72" i="1"/>
  <c r="R70" i="1"/>
  <c r="Q70" i="1"/>
  <c r="N70" i="1"/>
  <c r="G70" i="1"/>
  <c r="R69" i="1"/>
  <c r="Q69" i="1"/>
  <c r="N69" i="1"/>
  <c r="G69" i="1"/>
  <c r="R68" i="1"/>
  <c r="Q68" i="1"/>
  <c r="N68" i="1"/>
  <c r="G68" i="1"/>
  <c r="R67" i="1"/>
  <c r="Q67" i="1"/>
  <c r="N67" i="1"/>
  <c r="G67" i="1"/>
  <c r="R66" i="1"/>
  <c r="Q66" i="1"/>
  <c r="N66" i="1"/>
  <c r="G66" i="1"/>
  <c r="R65" i="1"/>
  <c r="Q65" i="1"/>
  <c r="N65" i="1"/>
  <c r="L65" i="1"/>
  <c r="M65" i="1" s="1"/>
  <c r="K65" i="1"/>
  <c r="G65" i="1"/>
  <c r="R64" i="1"/>
  <c r="Q64" i="1"/>
  <c r="N64" i="1"/>
  <c r="K64" i="1"/>
  <c r="M64" i="1" s="1"/>
  <c r="G64" i="1"/>
  <c r="S62" i="1"/>
  <c r="R62" i="1"/>
  <c r="Q62" i="1"/>
  <c r="N62" i="1"/>
  <c r="I62" i="1"/>
  <c r="G62" i="1"/>
  <c r="R61" i="1"/>
  <c r="Q61" i="1"/>
  <c r="T61" i="1" s="1"/>
  <c r="I61" i="1"/>
  <c r="S61" i="1" s="1"/>
  <c r="G61" i="1"/>
  <c r="R60" i="1"/>
  <c r="Q60" i="1"/>
  <c r="N60" i="1"/>
  <c r="I60" i="1"/>
  <c r="G60" i="1"/>
  <c r="R59" i="1"/>
  <c r="Q59" i="1"/>
  <c r="N59" i="1"/>
  <c r="G59" i="1"/>
  <c r="R58" i="1"/>
  <c r="Q58" i="1"/>
  <c r="N58" i="1"/>
  <c r="G58" i="1"/>
  <c r="R57" i="1"/>
  <c r="Q57" i="1"/>
  <c r="N57" i="1"/>
  <c r="L57" i="1"/>
  <c r="K57" i="1" s="1"/>
  <c r="G57" i="1"/>
  <c r="R56" i="1"/>
  <c r="Q56" i="1"/>
  <c r="N56" i="1"/>
  <c r="K56" i="1"/>
  <c r="M56" i="1" s="1"/>
  <c r="G56" i="1"/>
  <c r="R54" i="1"/>
  <c r="Q54" i="1"/>
  <c r="N54" i="1"/>
  <c r="I54" i="1"/>
  <c r="S54" i="1" s="1"/>
  <c r="G54" i="1"/>
  <c r="R53" i="1"/>
  <c r="Q53" i="1"/>
  <c r="N53" i="1"/>
  <c r="I53" i="1"/>
  <c r="S53" i="1" s="1"/>
  <c r="G53" i="1"/>
  <c r="R52" i="1"/>
  <c r="Q52" i="1"/>
  <c r="N52" i="1"/>
  <c r="I52" i="1"/>
  <c r="S52" i="1" s="1"/>
  <c r="T52" i="1" s="1"/>
  <c r="G52" i="1"/>
  <c r="R51" i="1"/>
  <c r="Q51" i="1"/>
  <c r="N51" i="1"/>
  <c r="G51" i="1"/>
  <c r="R50" i="1"/>
  <c r="Q50" i="1"/>
  <c r="N50" i="1"/>
  <c r="G50" i="1"/>
  <c r="R49" i="1"/>
  <c r="Q49" i="1"/>
  <c r="N49" i="1"/>
  <c r="L49" i="1"/>
  <c r="M49" i="1" s="1"/>
  <c r="K49" i="1"/>
  <c r="G49" i="1"/>
  <c r="R48" i="1"/>
  <c r="Q48" i="1"/>
  <c r="N48" i="1"/>
  <c r="K48" i="1"/>
  <c r="M48" i="1" s="1"/>
  <c r="G48" i="1"/>
  <c r="N42" i="1"/>
  <c r="R36" i="1"/>
  <c r="Q36" i="1"/>
  <c r="N36" i="1"/>
  <c r="G36" i="1"/>
  <c r="R35" i="1"/>
  <c r="Q35" i="1"/>
  <c r="N35" i="1"/>
  <c r="G35" i="1"/>
  <c r="R34" i="1"/>
  <c r="Q34" i="1"/>
  <c r="N34" i="1"/>
  <c r="G34" i="1"/>
  <c r="R33" i="1"/>
  <c r="Q33" i="1"/>
  <c r="N33" i="1"/>
  <c r="G33" i="1"/>
  <c r="R32" i="1"/>
  <c r="Q32" i="1"/>
  <c r="N32" i="1"/>
  <c r="G32" i="1"/>
  <c r="R31" i="1"/>
  <c r="Q31" i="1"/>
  <c r="N31" i="1"/>
  <c r="M31" i="1"/>
  <c r="L31" i="1"/>
  <c r="L32" i="1" s="1"/>
  <c r="K31" i="1"/>
  <c r="G31" i="1"/>
  <c r="R30" i="1"/>
  <c r="Q30" i="1"/>
  <c r="N30" i="1"/>
  <c r="M30" i="1"/>
  <c r="K30" i="1"/>
  <c r="G30" i="1"/>
  <c r="R28" i="1"/>
  <c r="Q28" i="1"/>
  <c r="N28" i="1"/>
  <c r="G28" i="1"/>
  <c r="R27" i="1"/>
  <c r="Q27" i="1"/>
  <c r="N27" i="1"/>
  <c r="G27" i="1"/>
  <c r="R26" i="1"/>
  <c r="Q26" i="1"/>
  <c r="N26" i="1"/>
  <c r="G26" i="1"/>
  <c r="R25" i="1"/>
  <c r="Q25" i="1"/>
  <c r="N25" i="1"/>
  <c r="G25" i="1"/>
  <c r="R24" i="1"/>
  <c r="Q24" i="1"/>
  <c r="N24" i="1"/>
  <c r="G24" i="1"/>
  <c r="R23" i="1"/>
  <c r="Q23" i="1"/>
  <c r="N23" i="1"/>
  <c r="L23" i="1"/>
  <c r="K23" i="1" s="1"/>
  <c r="G23" i="1"/>
  <c r="R22" i="1"/>
  <c r="Q22" i="1"/>
  <c r="N22" i="1"/>
  <c r="K22" i="1"/>
  <c r="M22" i="1" s="1"/>
  <c r="G22" i="1"/>
  <c r="R20" i="1"/>
  <c r="Q20" i="1"/>
  <c r="N20" i="1"/>
  <c r="I20" i="1"/>
  <c r="S20" i="1" s="1"/>
  <c r="T20" i="1" s="1"/>
  <c r="G20" i="1"/>
  <c r="R19" i="1"/>
  <c r="Q19" i="1"/>
  <c r="N19" i="1"/>
  <c r="I19" i="1"/>
  <c r="S19" i="1" s="1"/>
  <c r="T19" i="1" s="1"/>
  <c r="G19" i="1"/>
  <c r="R18" i="1"/>
  <c r="Q18" i="1"/>
  <c r="N18" i="1"/>
  <c r="I18" i="1"/>
  <c r="S18" i="1" s="1"/>
  <c r="G18" i="1"/>
  <c r="R17" i="1"/>
  <c r="Q17" i="1"/>
  <c r="N17" i="1"/>
  <c r="G17" i="1"/>
  <c r="R16" i="1"/>
  <c r="Q16" i="1"/>
  <c r="N16" i="1"/>
  <c r="G16" i="1"/>
  <c r="R15" i="1"/>
  <c r="Q15" i="1"/>
  <c r="N15" i="1"/>
  <c r="L15" i="1"/>
  <c r="M15" i="1" s="1"/>
  <c r="K15" i="1"/>
  <c r="G15" i="1"/>
  <c r="R14" i="1"/>
  <c r="Q14" i="1"/>
  <c r="N14" i="1"/>
  <c r="K14" i="1"/>
  <c r="M14" i="1" s="1"/>
  <c r="G14" i="1"/>
  <c r="R12" i="1"/>
  <c r="Q12" i="1"/>
  <c r="N12" i="1"/>
  <c r="I12" i="1"/>
  <c r="S12" i="1" s="1"/>
  <c r="G12" i="1"/>
  <c r="R11" i="1"/>
  <c r="Q11" i="1"/>
  <c r="N11" i="1"/>
  <c r="I11" i="1"/>
  <c r="S11" i="1" s="1"/>
  <c r="G11" i="1"/>
  <c r="R10" i="1"/>
  <c r="Q10" i="1"/>
  <c r="N10" i="1"/>
  <c r="I10" i="1"/>
  <c r="S10" i="1" s="1"/>
  <c r="T10" i="1" s="1"/>
  <c r="G10" i="1"/>
  <c r="R9" i="1"/>
  <c r="Q9" i="1"/>
  <c r="N9" i="1"/>
  <c r="G9" i="1"/>
  <c r="R8" i="1"/>
  <c r="Q8" i="1"/>
  <c r="N8" i="1"/>
  <c r="G8" i="1"/>
  <c r="R7" i="1"/>
  <c r="Q7" i="1"/>
  <c r="N7" i="1"/>
  <c r="L7" i="1"/>
  <c r="G7" i="1"/>
  <c r="R6" i="1"/>
  <c r="Q6" i="1"/>
  <c r="N6" i="1"/>
  <c r="N39" i="1" s="1"/>
  <c r="N41" i="1" s="1"/>
  <c r="B217" i="1" s="1"/>
  <c r="K6" i="1"/>
  <c r="M6" i="1" s="1"/>
  <c r="G6" i="1"/>
  <c r="M11" i="3" l="1"/>
  <c r="M10" i="3"/>
  <c r="M8" i="3"/>
  <c r="J31" i="3"/>
  <c r="N31" i="3"/>
  <c r="K32" i="3"/>
  <c r="K16" i="3"/>
  <c r="J15" i="3"/>
  <c r="N15" i="3" s="1"/>
  <c r="J68" i="3"/>
  <c r="J69" i="3" s="1"/>
  <c r="J70" i="3" s="1"/>
  <c r="N67" i="3"/>
  <c r="M24" i="3"/>
  <c r="M57" i="3"/>
  <c r="N66" i="3"/>
  <c r="K69" i="3"/>
  <c r="N68" i="3"/>
  <c r="M73" i="3"/>
  <c r="M22" i="3"/>
  <c r="K23" i="3"/>
  <c r="M58" i="3"/>
  <c r="M74" i="3"/>
  <c r="K9" i="3"/>
  <c r="N22" i="3"/>
  <c r="M25" i="3"/>
  <c r="M30" i="3"/>
  <c r="J51" i="3"/>
  <c r="M59" i="3"/>
  <c r="K60" i="3"/>
  <c r="M75" i="3"/>
  <c r="K76" i="3"/>
  <c r="M26" i="3"/>
  <c r="K53" i="3"/>
  <c r="M56" i="3"/>
  <c r="M72" i="3"/>
  <c r="M7" i="3"/>
  <c r="M13" i="3"/>
  <c r="B14" i="3"/>
  <c r="M14" i="3"/>
  <c r="B15" i="3"/>
  <c r="M15" i="3"/>
  <c r="B16" i="3"/>
  <c r="M16" i="3"/>
  <c r="B17" i="3"/>
  <c r="M17" i="3"/>
  <c r="B18" i="3"/>
  <c r="M18" i="3"/>
  <c r="B19" i="3"/>
  <c r="J30" i="3"/>
  <c r="N30" i="3" s="1"/>
  <c r="M35" i="3"/>
  <c r="M60" i="3"/>
  <c r="M64" i="3"/>
  <c r="M76" i="3"/>
  <c r="L8" i="2"/>
  <c r="K7" i="2"/>
  <c r="M7" i="2"/>
  <c r="O7" i="2" s="1"/>
  <c r="L25" i="2"/>
  <c r="K24" i="2"/>
  <c r="M24" i="2"/>
  <c r="O24" i="2" s="1"/>
  <c r="M14" i="2"/>
  <c r="O14" i="2" s="1"/>
  <c r="L65" i="2"/>
  <c r="O70" i="2"/>
  <c r="L107" i="2"/>
  <c r="K106" i="2"/>
  <c r="M106" i="2" s="1"/>
  <c r="O106" i="2" s="1"/>
  <c r="L142" i="2"/>
  <c r="K141" i="2"/>
  <c r="M141" i="2" s="1"/>
  <c r="O141" i="2" s="1"/>
  <c r="L184" i="2"/>
  <c r="K183" i="2"/>
  <c r="M183" i="2" s="1"/>
  <c r="O183" i="2" s="1"/>
  <c r="L15" i="2"/>
  <c r="L56" i="2"/>
  <c r="K55" i="2"/>
  <c r="M55" i="2"/>
  <c r="O55" i="2" s="1"/>
  <c r="L75" i="2"/>
  <c r="K74" i="2"/>
  <c r="M74" i="2"/>
  <c r="O74" i="2" s="1"/>
  <c r="K91" i="2"/>
  <c r="M91" i="2" s="1"/>
  <c r="O91" i="2" s="1"/>
  <c r="L92" i="2"/>
  <c r="O21" i="2"/>
  <c r="O29" i="2"/>
  <c r="K64" i="2"/>
  <c r="M64" i="2" s="1"/>
  <c r="O64" i="2" s="1"/>
  <c r="O71" i="2"/>
  <c r="M6" i="2"/>
  <c r="O6" i="2" s="1"/>
  <c r="K23" i="2"/>
  <c r="M23" i="2" s="1"/>
  <c r="O23" i="2" s="1"/>
  <c r="L48" i="2"/>
  <c r="K47" i="2"/>
  <c r="M47" i="2"/>
  <c r="O47" i="2" s="1"/>
  <c r="K6" i="2"/>
  <c r="K14" i="2"/>
  <c r="L32" i="2"/>
  <c r="K31" i="2"/>
  <c r="M31" i="2" s="1"/>
  <c r="O31" i="2" s="1"/>
  <c r="O72" i="2"/>
  <c r="O89" i="2"/>
  <c r="K30" i="2"/>
  <c r="M30" i="2" s="1"/>
  <c r="O30" i="2" s="1"/>
  <c r="M63" i="2"/>
  <c r="O63" i="2" s="1"/>
  <c r="O96" i="2"/>
  <c r="O155" i="2"/>
  <c r="L158" i="2"/>
  <c r="K157" i="2"/>
  <c r="M157" i="2" s="1"/>
  <c r="O157" i="2" s="1"/>
  <c r="O197" i="2"/>
  <c r="M199" i="2"/>
  <c r="O199" i="2" s="1"/>
  <c r="L200" i="2"/>
  <c r="K199" i="2"/>
  <c r="O112" i="2"/>
  <c r="L134" i="2"/>
  <c r="K133" i="2"/>
  <c r="M133" i="2" s="1"/>
  <c r="O133" i="2" s="1"/>
  <c r="M175" i="2"/>
  <c r="O175" i="2" s="1"/>
  <c r="L176" i="2"/>
  <c r="K175" i="2"/>
  <c r="L99" i="2"/>
  <c r="K98" i="2"/>
  <c r="M98" i="2" s="1"/>
  <c r="O98" i="2" s="1"/>
  <c r="O104" i="2"/>
  <c r="O147" i="2"/>
  <c r="L150" i="2"/>
  <c r="K149" i="2"/>
  <c r="M149" i="2" s="1"/>
  <c r="O149" i="2" s="1"/>
  <c r="O189" i="2"/>
  <c r="M191" i="2"/>
  <c r="O191" i="2" s="1"/>
  <c r="L192" i="2"/>
  <c r="K191" i="2"/>
  <c r="K113" i="2"/>
  <c r="M113" i="2" s="1"/>
  <c r="O113" i="2" s="1"/>
  <c r="L114" i="2"/>
  <c r="M174" i="2"/>
  <c r="O174" i="2" s="1"/>
  <c r="M198" i="2"/>
  <c r="O198" i="2" s="1"/>
  <c r="M132" i="2"/>
  <c r="O132" i="2" s="1"/>
  <c r="K105" i="2"/>
  <c r="M105" i="2" s="1"/>
  <c r="O105" i="2" s="1"/>
  <c r="K174" i="2"/>
  <c r="K182" i="2"/>
  <c r="M182" i="2" s="1"/>
  <c r="O182" i="2" s="1"/>
  <c r="K190" i="2"/>
  <c r="M190" i="2" s="1"/>
  <c r="O190" i="2" s="1"/>
  <c r="K198" i="2"/>
  <c r="K140" i="2"/>
  <c r="M140" i="2" s="1"/>
  <c r="O140" i="2" s="1"/>
  <c r="K148" i="2"/>
  <c r="M148" i="2" s="1"/>
  <c r="O148" i="2" s="1"/>
  <c r="K156" i="2"/>
  <c r="M156" i="2" s="1"/>
  <c r="O156" i="2" s="1"/>
  <c r="T181" i="1"/>
  <c r="V186" i="1"/>
  <c r="T203" i="1"/>
  <c r="U203" i="1" s="1"/>
  <c r="T190" i="1"/>
  <c r="U190" i="1" s="1"/>
  <c r="T191" i="1"/>
  <c r="T182" i="1"/>
  <c r="U187" i="1"/>
  <c r="T142" i="1"/>
  <c r="T141" i="1"/>
  <c r="V141" i="1" s="1"/>
  <c r="V161" i="1"/>
  <c r="T95" i="1"/>
  <c r="U99" i="1"/>
  <c r="U98" i="1"/>
  <c r="U97" i="1"/>
  <c r="T102" i="1"/>
  <c r="T103" i="1"/>
  <c r="U103" i="1" s="1"/>
  <c r="T115" i="1"/>
  <c r="V115" i="1" s="1"/>
  <c r="T53" i="1"/>
  <c r="T54" i="1"/>
  <c r="T62" i="1"/>
  <c r="V62" i="1" s="1"/>
  <c r="T11" i="1"/>
  <c r="T12" i="1"/>
  <c r="V12" i="1" s="1"/>
  <c r="O30" i="1"/>
  <c r="T18" i="1"/>
  <c r="U18" i="1" s="1"/>
  <c r="U10" i="1"/>
  <c r="V10" i="1"/>
  <c r="O6" i="1"/>
  <c r="V11" i="1"/>
  <c r="U11" i="1"/>
  <c r="O15" i="1"/>
  <c r="O22" i="1"/>
  <c r="U53" i="1"/>
  <c r="V53" i="1"/>
  <c r="U52" i="1"/>
  <c r="V52" i="1"/>
  <c r="V95" i="1"/>
  <c r="U95" i="1"/>
  <c r="K7" i="1"/>
  <c r="M7" i="1" s="1"/>
  <c r="O7" i="1" s="1"/>
  <c r="U12" i="1"/>
  <c r="L33" i="1"/>
  <c r="K32" i="1"/>
  <c r="M32" i="1"/>
  <c r="O32" i="1" s="1"/>
  <c r="V54" i="1"/>
  <c r="U54" i="1"/>
  <c r="U62" i="1"/>
  <c r="V102" i="1"/>
  <c r="N102" i="1" s="1"/>
  <c r="N122" i="1" s="1"/>
  <c r="U102" i="1"/>
  <c r="V20" i="1"/>
  <c r="U20" i="1"/>
  <c r="L8" i="1"/>
  <c r="O14" i="1"/>
  <c r="U19" i="1"/>
  <c r="V19" i="1"/>
  <c r="O31" i="1"/>
  <c r="U61" i="1"/>
  <c r="V61" i="1"/>
  <c r="N61" i="1" s="1"/>
  <c r="M23" i="1"/>
  <c r="O23" i="1" s="1"/>
  <c r="M57" i="1"/>
  <c r="L66" i="1"/>
  <c r="L24" i="1"/>
  <c r="N81" i="1"/>
  <c r="N83" i="1" s="1"/>
  <c r="B218" i="1" s="1"/>
  <c r="L58" i="1"/>
  <c r="K73" i="1"/>
  <c r="M73" i="1"/>
  <c r="L16" i="1"/>
  <c r="L50" i="1"/>
  <c r="L74" i="1"/>
  <c r="T94" i="1"/>
  <c r="M107" i="1"/>
  <c r="L108" i="1"/>
  <c r="K107" i="1"/>
  <c r="L116" i="1"/>
  <c r="K115" i="1"/>
  <c r="M115" i="1" s="1"/>
  <c r="U141" i="1"/>
  <c r="V93" i="1"/>
  <c r="N93" i="1" s="1"/>
  <c r="K98" i="1"/>
  <c r="M98" i="1"/>
  <c r="U142" i="1"/>
  <c r="V142" i="1"/>
  <c r="T73" i="1"/>
  <c r="M91" i="1"/>
  <c r="L92" i="1"/>
  <c r="K91" i="1"/>
  <c r="L99" i="1"/>
  <c r="V140" i="1"/>
  <c r="U140" i="1"/>
  <c r="T150" i="1"/>
  <c r="U181" i="1"/>
  <c r="V181" i="1"/>
  <c r="M179" i="1"/>
  <c r="L180" i="1"/>
  <c r="L203" i="1"/>
  <c r="M202" i="1"/>
  <c r="M114" i="1"/>
  <c r="M138" i="1"/>
  <c r="M154" i="1"/>
  <c r="L162" i="1"/>
  <c r="U183" i="1"/>
  <c r="M186" i="1"/>
  <c r="L187" i="1"/>
  <c r="M195" i="1"/>
  <c r="L196" i="1"/>
  <c r="L139" i="1"/>
  <c r="T149" i="1"/>
  <c r="L155" i="1"/>
  <c r="K179" i="1"/>
  <c r="T185" i="1"/>
  <c r="L146" i="1"/>
  <c r="O64" i="3" l="1"/>
  <c r="K77" i="3"/>
  <c r="N76" i="3"/>
  <c r="O76" i="3" s="1"/>
  <c r="J52" i="3"/>
  <c r="N51" i="3"/>
  <c r="K24" i="3"/>
  <c r="N23" i="3"/>
  <c r="J23" i="3"/>
  <c r="K17" i="3"/>
  <c r="N16" i="3"/>
  <c r="J16" i="3"/>
  <c r="N81" i="3"/>
  <c r="O60" i="3"/>
  <c r="K54" i="3"/>
  <c r="O75" i="3"/>
  <c r="K10" i="3"/>
  <c r="N9" i="3"/>
  <c r="K70" i="3"/>
  <c r="N70" i="3" s="1"/>
  <c r="O70" i="3" s="1"/>
  <c r="N69" i="3"/>
  <c r="K33" i="3"/>
  <c r="J32" i="3"/>
  <c r="N32" i="3" s="1"/>
  <c r="K61" i="3"/>
  <c r="N60" i="3"/>
  <c r="O74" i="3"/>
  <c r="N38" i="3"/>
  <c r="O14" i="3" s="1"/>
  <c r="O72" i="3"/>
  <c r="O58" i="3"/>
  <c r="O73" i="3"/>
  <c r="L193" i="2"/>
  <c r="K192" i="2"/>
  <c r="M192" i="2" s="1"/>
  <c r="O192" i="2" s="1"/>
  <c r="M158" i="2"/>
  <c r="O158" i="2" s="1"/>
  <c r="L159" i="2"/>
  <c r="K158" i="2"/>
  <c r="M150" i="2"/>
  <c r="O150" i="2" s="1"/>
  <c r="L151" i="2"/>
  <c r="K150" i="2"/>
  <c r="L33" i="2"/>
  <c r="K32" i="2"/>
  <c r="M32" i="2" s="1"/>
  <c r="O32" i="2" s="1"/>
  <c r="L185" i="2"/>
  <c r="K184" i="2"/>
  <c r="M184" i="2" s="1"/>
  <c r="O184" i="2" s="1"/>
  <c r="M142" i="2"/>
  <c r="O142" i="2" s="1"/>
  <c r="L143" i="2"/>
  <c r="K142" i="2"/>
  <c r="M176" i="2"/>
  <c r="O176" i="2" s="1"/>
  <c r="L177" i="2"/>
  <c r="K176" i="2"/>
  <c r="L108" i="2"/>
  <c r="K107" i="2"/>
  <c r="M107" i="2"/>
  <c r="O107" i="2" s="1"/>
  <c r="L100" i="2"/>
  <c r="K99" i="2"/>
  <c r="M99" i="2"/>
  <c r="O99" i="2" s="1"/>
  <c r="L49" i="2"/>
  <c r="K48" i="2"/>
  <c r="M48" i="2" s="1"/>
  <c r="O48" i="2" s="1"/>
  <c r="L57" i="2"/>
  <c r="K56" i="2"/>
  <c r="M56" i="2" s="1"/>
  <c r="O56" i="2" s="1"/>
  <c r="L9" i="2"/>
  <c r="K8" i="2"/>
  <c r="M8" i="2"/>
  <c r="O8" i="2" s="1"/>
  <c r="L115" i="2"/>
  <c r="K114" i="2"/>
  <c r="M114" i="2"/>
  <c r="O114" i="2" s="1"/>
  <c r="M134" i="2"/>
  <c r="O134" i="2" s="1"/>
  <c r="L135" i="2"/>
  <c r="K134" i="2"/>
  <c r="M200" i="2"/>
  <c r="O200" i="2" s="1"/>
  <c r="L201" i="2"/>
  <c r="K200" i="2"/>
  <c r="L93" i="2"/>
  <c r="K92" i="2"/>
  <c r="M92" i="2"/>
  <c r="O92" i="2" s="1"/>
  <c r="L76" i="2"/>
  <c r="K75" i="2"/>
  <c r="M75" i="2"/>
  <c r="O75" i="2" s="1"/>
  <c r="L16" i="2"/>
  <c r="K15" i="2"/>
  <c r="M15" i="2" s="1"/>
  <c r="O15" i="2" s="1"/>
  <c r="K65" i="2"/>
  <c r="M65" i="2" s="1"/>
  <c r="O65" i="2" s="1"/>
  <c r="L66" i="2"/>
  <c r="L26" i="2"/>
  <c r="K25" i="2"/>
  <c r="M25" i="2"/>
  <c r="O25" i="2" s="1"/>
  <c r="V203" i="1"/>
  <c r="V182" i="1"/>
  <c r="N182" i="1" s="1"/>
  <c r="U182" i="1"/>
  <c r="V190" i="1"/>
  <c r="N190" i="1" s="1"/>
  <c r="N210" i="1" s="1"/>
  <c r="N212" i="1" s="1"/>
  <c r="B221" i="1" s="1"/>
  <c r="U191" i="1"/>
  <c r="V191" i="1"/>
  <c r="N191" i="1" s="1"/>
  <c r="O115" i="1"/>
  <c r="U115" i="1"/>
  <c r="V103" i="1"/>
  <c r="O64" i="1"/>
  <c r="O48" i="1"/>
  <c r="O49" i="1"/>
  <c r="V18" i="1"/>
  <c r="O178" i="1"/>
  <c r="N124" i="1"/>
  <c r="B219" i="1" s="1"/>
  <c r="O113" i="1"/>
  <c r="O90" i="1"/>
  <c r="O105" i="1"/>
  <c r="O106" i="1"/>
  <c r="O97" i="1"/>
  <c r="O89" i="1"/>
  <c r="M196" i="1"/>
  <c r="O196" i="1" s="1"/>
  <c r="L197" i="1"/>
  <c r="K196" i="1"/>
  <c r="O114" i="1"/>
  <c r="O98" i="1"/>
  <c r="K58" i="1"/>
  <c r="M58" i="1" s="1"/>
  <c r="O58" i="1" s="1"/>
  <c r="L59" i="1"/>
  <c r="M146" i="1"/>
  <c r="L147" i="1"/>
  <c r="K146" i="1"/>
  <c r="K162" i="1"/>
  <c r="M162" i="1" s="1"/>
  <c r="L163" i="1"/>
  <c r="K99" i="1"/>
  <c r="M99" i="1"/>
  <c r="O99" i="1" s="1"/>
  <c r="L100" i="1"/>
  <c r="L117" i="1"/>
  <c r="K116" i="1"/>
  <c r="M116" i="1" s="1"/>
  <c r="O116" i="1" s="1"/>
  <c r="O107" i="1"/>
  <c r="K74" i="1"/>
  <c r="M74" i="1"/>
  <c r="O74" i="1" s="1"/>
  <c r="L75" i="1"/>
  <c r="K8" i="1"/>
  <c r="M8" i="1"/>
  <c r="O8" i="1" s="1"/>
  <c r="L9" i="1"/>
  <c r="V149" i="1"/>
  <c r="U149" i="1"/>
  <c r="M203" i="1"/>
  <c r="L204" i="1"/>
  <c r="K203" i="1"/>
  <c r="V94" i="1"/>
  <c r="U94" i="1"/>
  <c r="O72" i="1"/>
  <c r="O73" i="1"/>
  <c r="K24" i="1"/>
  <c r="M24" i="1" s="1"/>
  <c r="O24" i="1" s="1"/>
  <c r="L25" i="1"/>
  <c r="O57" i="1"/>
  <c r="O179" i="1"/>
  <c r="O91" i="1"/>
  <c r="L109" i="1"/>
  <c r="K108" i="1"/>
  <c r="M108" i="1" s="1"/>
  <c r="O108" i="1" s="1"/>
  <c r="M16" i="1"/>
  <c r="O16" i="1" s="1"/>
  <c r="L17" i="1"/>
  <c r="K16" i="1"/>
  <c r="L34" i="1"/>
  <c r="K33" i="1"/>
  <c r="M33" i="1" s="1"/>
  <c r="O33" i="1" s="1"/>
  <c r="K155" i="1"/>
  <c r="L156" i="1"/>
  <c r="M155" i="1"/>
  <c r="O202" i="1"/>
  <c r="V73" i="1"/>
  <c r="U73" i="1"/>
  <c r="L67" i="1"/>
  <c r="K66" i="1"/>
  <c r="M66" i="1"/>
  <c r="O66" i="1" s="1"/>
  <c r="O65" i="1"/>
  <c r="V185" i="1"/>
  <c r="U185" i="1"/>
  <c r="K187" i="1"/>
  <c r="L188" i="1"/>
  <c r="M187" i="1"/>
  <c r="K139" i="1"/>
  <c r="L140" i="1"/>
  <c r="M139" i="1"/>
  <c r="L181" i="1"/>
  <c r="K180" i="1"/>
  <c r="M180" i="1" s="1"/>
  <c r="V150" i="1"/>
  <c r="N150" i="1" s="1"/>
  <c r="N169" i="1" s="1"/>
  <c r="O154" i="1" s="1"/>
  <c r="U150" i="1"/>
  <c r="L93" i="1"/>
  <c r="M92" i="1"/>
  <c r="O92" i="1" s="1"/>
  <c r="K92" i="1"/>
  <c r="L51" i="1"/>
  <c r="K50" i="1"/>
  <c r="M50" i="1" s="1"/>
  <c r="O50" i="1" s="1"/>
  <c r="O56" i="1"/>
  <c r="O30" i="3" l="1"/>
  <c r="O7" i="3"/>
  <c r="O32" i="3"/>
  <c r="O22" i="3"/>
  <c r="O23" i="3"/>
  <c r="O9" i="3"/>
  <c r="O16" i="3"/>
  <c r="O13" i="3"/>
  <c r="K18" i="3"/>
  <c r="J17" i="3"/>
  <c r="N17" i="3" s="1"/>
  <c r="O17" i="3" s="1"/>
  <c r="J24" i="3"/>
  <c r="N24" i="3" s="1"/>
  <c r="O24" i="3" s="1"/>
  <c r="K25" i="3"/>
  <c r="K78" i="3"/>
  <c r="N78" i="3" s="1"/>
  <c r="O78" i="3" s="1"/>
  <c r="N77" i="3"/>
  <c r="O77" i="3" s="1"/>
  <c r="K34" i="3"/>
  <c r="J33" i="3"/>
  <c r="N33" i="3" s="1"/>
  <c r="O33" i="3" s="1"/>
  <c r="O49" i="3"/>
  <c r="O50" i="3"/>
  <c r="O65" i="3"/>
  <c r="O48" i="3"/>
  <c r="O66" i="3"/>
  <c r="O51" i="3"/>
  <c r="O67" i="3"/>
  <c r="O57" i="3"/>
  <c r="O59" i="3"/>
  <c r="O21" i="3"/>
  <c r="O29" i="3"/>
  <c r="O5" i="3"/>
  <c r="O8" i="3"/>
  <c r="O6" i="3"/>
  <c r="O31" i="3"/>
  <c r="K62" i="3"/>
  <c r="N62" i="3" s="1"/>
  <c r="O62" i="3" s="1"/>
  <c r="N61" i="3"/>
  <c r="O61" i="3" s="1"/>
  <c r="O69" i="3"/>
  <c r="K11" i="3"/>
  <c r="N11" i="3" s="1"/>
  <c r="O11" i="3" s="1"/>
  <c r="N10" i="3"/>
  <c r="O10" i="3" s="1"/>
  <c r="O56" i="3"/>
  <c r="J53" i="3"/>
  <c r="N52" i="3"/>
  <c r="O52" i="3" s="1"/>
  <c r="O15" i="3"/>
  <c r="O68" i="3"/>
  <c r="L17" i="2"/>
  <c r="K16" i="2"/>
  <c r="M16" i="2"/>
  <c r="O16" i="2" s="1"/>
  <c r="M151" i="2"/>
  <c r="O151" i="2" s="1"/>
  <c r="L152" i="2"/>
  <c r="K151" i="2"/>
  <c r="M33" i="2"/>
  <c r="O33" i="2" s="1"/>
  <c r="L34" i="2"/>
  <c r="K33" i="2"/>
  <c r="L178" i="2"/>
  <c r="K177" i="2"/>
  <c r="M177" i="2"/>
  <c r="O177" i="2" s="1"/>
  <c r="K57" i="2"/>
  <c r="M57" i="2" s="1"/>
  <c r="O57" i="2" s="1"/>
  <c r="L58" i="2"/>
  <c r="M26" i="2"/>
  <c r="O26" i="2" s="1"/>
  <c r="L27" i="2"/>
  <c r="K26" i="2"/>
  <c r="L94" i="2"/>
  <c r="M93" i="2"/>
  <c r="O93" i="2" s="1"/>
  <c r="K93" i="2"/>
  <c r="L10" i="2"/>
  <c r="K9" i="2"/>
  <c r="M9" i="2" s="1"/>
  <c r="O9" i="2" s="1"/>
  <c r="L109" i="2"/>
  <c r="K108" i="2"/>
  <c r="M108" i="2" s="1"/>
  <c r="O108" i="2" s="1"/>
  <c r="L186" i="2"/>
  <c r="K185" i="2"/>
  <c r="M185" i="2"/>
  <c r="O185" i="2" s="1"/>
  <c r="L194" i="2"/>
  <c r="K193" i="2"/>
  <c r="M193" i="2" s="1"/>
  <c r="O193" i="2" s="1"/>
  <c r="L202" i="2"/>
  <c r="K201" i="2"/>
  <c r="M201" i="2"/>
  <c r="O201" i="2" s="1"/>
  <c r="K49" i="2"/>
  <c r="M49" i="2" s="1"/>
  <c r="O49" i="2" s="1"/>
  <c r="L50" i="2"/>
  <c r="L67" i="2"/>
  <c r="K66" i="2"/>
  <c r="M66" i="2"/>
  <c r="O66" i="2" s="1"/>
  <c r="K76" i="2"/>
  <c r="M76" i="2" s="1"/>
  <c r="O76" i="2" s="1"/>
  <c r="L136" i="2"/>
  <c r="K135" i="2"/>
  <c r="M135" i="2" s="1"/>
  <c r="O135" i="2" s="1"/>
  <c r="L116" i="2"/>
  <c r="K115" i="2"/>
  <c r="M115" i="2"/>
  <c r="O115" i="2" s="1"/>
  <c r="L101" i="2"/>
  <c r="K100" i="2"/>
  <c r="M100" i="2" s="1"/>
  <c r="O100" i="2" s="1"/>
  <c r="L144" i="2"/>
  <c r="K143" i="2"/>
  <c r="M143" i="2" s="1"/>
  <c r="O143" i="2" s="1"/>
  <c r="L160" i="2"/>
  <c r="K159" i="2"/>
  <c r="M159" i="2" s="1"/>
  <c r="O159" i="2" s="1"/>
  <c r="O186" i="1"/>
  <c r="O187" i="1"/>
  <c r="O177" i="1"/>
  <c r="O194" i="1"/>
  <c r="O203" i="1"/>
  <c r="O185" i="1"/>
  <c r="O201" i="1"/>
  <c r="O180" i="1"/>
  <c r="O195" i="1"/>
  <c r="O193" i="1"/>
  <c r="O155" i="1"/>
  <c r="O139" i="1"/>
  <c r="O162" i="1"/>
  <c r="O146" i="1"/>
  <c r="K67" i="1"/>
  <c r="M67" i="1"/>
  <c r="O67" i="1" s="1"/>
  <c r="L68" i="1"/>
  <c r="K25" i="1"/>
  <c r="L26" i="1"/>
  <c r="M25" i="1"/>
  <c r="O25" i="1" s="1"/>
  <c r="K156" i="1"/>
  <c r="M156" i="1" s="1"/>
  <c r="O156" i="1" s="1"/>
  <c r="L157" i="1"/>
  <c r="L35" i="1"/>
  <c r="K34" i="1"/>
  <c r="M34" i="1" s="1"/>
  <c r="O34" i="1" s="1"/>
  <c r="K9" i="1"/>
  <c r="L10" i="1"/>
  <c r="M9" i="1"/>
  <c r="O9" i="1" s="1"/>
  <c r="L118" i="1"/>
  <c r="K117" i="1"/>
  <c r="M117" i="1" s="1"/>
  <c r="O117" i="1" s="1"/>
  <c r="K181" i="1"/>
  <c r="M181" i="1" s="1"/>
  <c r="O181" i="1" s="1"/>
  <c r="L182" i="1"/>
  <c r="L141" i="1"/>
  <c r="M140" i="1"/>
  <c r="O140" i="1" s="1"/>
  <c r="K140" i="1"/>
  <c r="L110" i="1"/>
  <c r="K109" i="1"/>
  <c r="M109" i="1" s="1"/>
  <c r="O109" i="1" s="1"/>
  <c r="K163" i="1"/>
  <c r="L164" i="1"/>
  <c r="M163" i="1"/>
  <c r="O163" i="1" s="1"/>
  <c r="K75" i="1"/>
  <c r="M75" i="1" s="1"/>
  <c r="O75" i="1" s="1"/>
  <c r="L76" i="1"/>
  <c r="M197" i="1"/>
  <c r="O197" i="1" s="1"/>
  <c r="L198" i="1"/>
  <c r="K197" i="1"/>
  <c r="L52" i="1"/>
  <c r="M51" i="1"/>
  <c r="O51" i="1" s="1"/>
  <c r="K51" i="1"/>
  <c r="K93" i="1"/>
  <c r="M93" i="1" s="1"/>
  <c r="O93" i="1" s="1"/>
  <c r="L94" i="1"/>
  <c r="K188" i="1"/>
  <c r="L189" i="1"/>
  <c r="M188" i="1"/>
  <c r="O188" i="1" s="1"/>
  <c r="N171" i="1"/>
  <c r="B220" i="1" s="1"/>
  <c r="O153" i="1"/>
  <c r="O136" i="1"/>
  <c r="O160" i="1"/>
  <c r="O144" i="1"/>
  <c r="O161" i="1"/>
  <c r="O137" i="1"/>
  <c r="O152" i="1"/>
  <c r="O145" i="1"/>
  <c r="O138" i="1"/>
  <c r="L18" i="1"/>
  <c r="M17" i="1"/>
  <c r="O17" i="1" s="1"/>
  <c r="K17" i="1"/>
  <c r="L205" i="1"/>
  <c r="K204" i="1"/>
  <c r="M204" i="1" s="1"/>
  <c r="O204" i="1" s="1"/>
  <c r="K100" i="1"/>
  <c r="L101" i="1"/>
  <c r="M100" i="1"/>
  <c r="O100" i="1" s="1"/>
  <c r="L148" i="1"/>
  <c r="M147" i="1"/>
  <c r="O147" i="1" s="1"/>
  <c r="K147" i="1"/>
  <c r="K59" i="1"/>
  <c r="M59" i="1" s="1"/>
  <c r="O59" i="1" s="1"/>
  <c r="L60" i="1"/>
  <c r="K35" i="3" l="1"/>
  <c r="J34" i="3"/>
  <c r="N34" i="3" s="1"/>
  <c r="O34" i="3" s="1"/>
  <c r="K26" i="3"/>
  <c r="J25" i="3"/>
  <c r="N25" i="3" s="1"/>
  <c r="O25" i="3" s="1"/>
  <c r="J54" i="3"/>
  <c r="N54" i="3" s="1"/>
  <c r="O54" i="3" s="1"/>
  <c r="N84" i="3" s="1"/>
  <c r="N83" i="3" s="1"/>
  <c r="N82" i="3" s="1"/>
  <c r="N53" i="3"/>
  <c r="O53" i="3" s="1"/>
  <c r="N18" i="3"/>
  <c r="O18" i="3" s="1"/>
  <c r="K19" i="3"/>
  <c r="J18" i="3"/>
  <c r="L68" i="2"/>
  <c r="K67" i="2"/>
  <c r="M67" i="2"/>
  <c r="O67" i="2" s="1"/>
  <c r="M34" i="2"/>
  <c r="O34" i="2" s="1"/>
  <c r="L35" i="2"/>
  <c r="K34" i="2"/>
  <c r="K50" i="2"/>
  <c r="M50" i="2" s="1"/>
  <c r="O50" i="2" s="1"/>
  <c r="L51" i="2"/>
  <c r="L195" i="2"/>
  <c r="K194" i="2"/>
  <c r="M194" i="2"/>
  <c r="O194" i="2" s="1"/>
  <c r="L137" i="2"/>
  <c r="K136" i="2"/>
  <c r="M136" i="2"/>
  <c r="O136" i="2" s="1"/>
  <c r="L179" i="2"/>
  <c r="K178" i="2"/>
  <c r="M178" i="2" s="1"/>
  <c r="O178" i="2" s="1"/>
  <c r="M116" i="2"/>
  <c r="O116" i="2" s="1"/>
  <c r="L117" i="2"/>
  <c r="K116" i="2"/>
  <c r="L187" i="2"/>
  <c r="K186" i="2"/>
  <c r="M186" i="2"/>
  <c r="O186" i="2" s="1"/>
  <c r="L145" i="2"/>
  <c r="K144" i="2"/>
  <c r="M144" i="2"/>
  <c r="O144" i="2" s="1"/>
  <c r="M101" i="2"/>
  <c r="O101" i="2" s="1"/>
  <c r="L102" i="2"/>
  <c r="K101" i="2"/>
  <c r="K10" i="2"/>
  <c r="M10" i="2" s="1"/>
  <c r="O10" i="2" s="1"/>
  <c r="L11" i="2"/>
  <c r="K94" i="2"/>
  <c r="M94" i="2" s="1"/>
  <c r="O94" i="2" s="1"/>
  <c r="M58" i="2"/>
  <c r="O58" i="2" s="1"/>
  <c r="L59" i="2"/>
  <c r="K58" i="2"/>
  <c r="L161" i="2"/>
  <c r="K160" i="2"/>
  <c r="M160" i="2" s="1"/>
  <c r="O160" i="2" s="1"/>
  <c r="L203" i="2"/>
  <c r="K202" i="2"/>
  <c r="M202" i="2"/>
  <c r="O202" i="2" s="1"/>
  <c r="L110" i="2"/>
  <c r="K109" i="2"/>
  <c r="M109" i="2" s="1"/>
  <c r="O109" i="2" s="1"/>
  <c r="M27" i="2"/>
  <c r="O27" i="2" s="1"/>
  <c r="K27" i="2"/>
  <c r="L153" i="2"/>
  <c r="K152" i="2"/>
  <c r="M152" i="2"/>
  <c r="O152" i="2" s="1"/>
  <c r="L18" i="2"/>
  <c r="K17" i="2"/>
  <c r="M17" i="2" s="1"/>
  <c r="O17" i="2" s="1"/>
  <c r="K148" i="1"/>
  <c r="M148" i="1" s="1"/>
  <c r="O148" i="1" s="1"/>
  <c r="L149" i="1"/>
  <c r="K68" i="1"/>
  <c r="M68" i="1" s="1"/>
  <c r="O68" i="1" s="1"/>
  <c r="L69" i="1"/>
  <c r="L19" i="1"/>
  <c r="K18" i="1"/>
  <c r="M18" i="1"/>
  <c r="O18" i="1" s="1"/>
  <c r="L190" i="1"/>
  <c r="K189" i="1"/>
  <c r="M189" i="1" s="1"/>
  <c r="O189" i="1" s="1"/>
  <c r="K94" i="1"/>
  <c r="M94" i="1" s="1"/>
  <c r="O94" i="1" s="1"/>
  <c r="L95" i="1"/>
  <c r="L53" i="1"/>
  <c r="K52" i="1"/>
  <c r="M52" i="1" s="1"/>
  <c r="O52" i="1" s="1"/>
  <c r="L206" i="1"/>
  <c r="K205" i="1"/>
  <c r="M205" i="1" s="1"/>
  <c r="O205" i="1" s="1"/>
  <c r="K76" i="1"/>
  <c r="M76" i="1" s="1"/>
  <c r="O76" i="1" s="1"/>
  <c r="L77" i="1"/>
  <c r="M110" i="1"/>
  <c r="O110" i="1" s="1"/>
  <c r="L111" i="1"/>
  <c r="K110" i="1"/>
  <c r="L142" i="1"/>
  <c r="M141" i="1"/>
  <c r="O141" i="1" s="1"/>
  <c r="K141" i="1"/>
  <c r="L11" i="1"/>
  <c r="K10" i="1"/>
  <c r="M10" i="1" s="1"/>
  <c r="O10" i="1" s="1"/>
  <c r="L36" i="1"/>
  <c r="K35" i="1"/>
  <c r="M35" i="1" s="1"/>
  <c r="O35" i="1" s="1"/>
  <c r="L102" i="1"/>
  <c r="K101" i="1"/>
  <c r="M101" i="1" s="1"/>
  <c r="O101" i="1" s="1"/>
  <c r="K164" i="1"/>
  <c r="M164" i="1"/>
  <c r="O164" i="1" s="1"/>
  <c r="L165" i="1"/>
  <c r="K182" i="1"/>
  <c r="L183" i="1"/>
  <c r="M182" i="1"/>
  <c r="O182" i="1" s="1"/>
  <c r="L119" i="1"/>
  <c r="K118" i="1"/>
  <c r="M118" i="1" s="1"/>
  <c r="O118" i="1" s="1"/>
  <c r="K26" i="1"/>
  <c r="M26" i="1" s="1"/>
  <c r="O26" i="1" s="1"/>
  <c r="L27" i="1"/>
  <c r="K60" i="1"/>
  <c r="M60" i="1" s="1"/>
  <c r="O60" i="1" s="1"/>
  <c r="L61" i="1"/>
  <c r="M198" i="1"/>
  <c r="O198" i="1" s="1"/>
  <c r="L199" i="1"/>
  <c r="K198" i="1"/>
  <c r="K157" i="1"/>
  <c r="M157" i="1" s="1"/>
  <c r="O157" i="1" s="1"/>
  <c r="L158" i="1"/>
  <c r="J19" i="3" l="1"/>
  <c r="N19" i="3" s="1"/>
  <c r="O19" i="3" s="1"/>
  <c r="J35" i="3"/>
  <c r="N35" i="3" s="1"/>
  <c r="O35" i="3" s="1"/>
  <c r="J26" i="3"/>
  <c r="N26" i="3" s="1"/>
  <c r="O26" i="3" s="1"/>
  <c r="K27" i="3"/>
  <c r="L118" i="2"/>
  <c r="K117" i="2"/>
  <c r="M117" i="2" s="1"/>
  <c r="O117" i="2" s="1"/>
  <c r="K161" i="2"/>
  <c r="M161" i="2" s="1"/>
  <c r="O161" i="2" s="1"/>
  <c r="L19" i="2"/>
  <c r="K18" i="2"/>
  <c r="M18" i="2" s="1"/>
  <c r="O18" i="2" s="1"/>
  <c r="K153" i="2"/>
  <c r="M153" i="2"/>
  <c r="O153" i="2" s="1"/>
  <c r="K110" i="2"/>
  <c r="M110" i="2"/>
  <c r="O110" i="2" s="1"/>
  <c r="K203" i="2"/>
  <c r="M203" i="2" s="1"/>
  <c r="O203" i="2" s="1"/>
  <c r="K187" i="2"/>
  <c r="M187" i="2" s="1"/>
  <c r="O187" i="2" s="1"/>
  <c r="K195" i="2"/>
  <c r="M195" i="2" s="1"/>
  <c r="O195" i="2" s="1"/>
  <c r="K179" i="2"/>
  <c r="M179" i="2" s="1"/>
  <c r="O179" i="2" s="1"/>
  <c r="L60" i="2"/>
  <c r="K59" i="2"/>
  <c r="M59" i="2"/>
  <c r="O59" i="2" s="1"/>
  <c r="K11" i="2"/>
  <c r="M11" i="2" s="1"/>
  <c r="O11" i="2" s="1"/>
  <c r="K102" i="2"/>
  <c r="M102" i="2" s="1"/>
  <c r="O102" i="2" s="1"/>
  <c r="K145" i="2"/>
  <c r="M145" i="2" s="1"/>
  <c r="O145" i="2" s="1"/>
  <c r="K137" i="2"/>
  <c r="M137" i="2"/>
  <c r="O137" i="2" s="1"/>
  <c r="L52" i="2"/>
  <c r="K51" i="2"/>
  <c r="M51" i="2"/>
  <c r="O51" i="2" s="1"/>
  <c r="K35" i="2"/>
  <c r="M35" i="2"/>
  <c r="O35" i="2" s="1"/>
  <c r="K68" i="2"/>
  <c r="M68" i="2" s="1"/>
  <c r="O68" i="2" s="1"/>
  <c r="M183" i="1"/>
  <c r="O183" i="1" s="1"/>
  <c r="K183" i="1"/>
  <c r="K142" i="1"/>
  <c r="M142" i="1"/>
  <c r="O142" i="1" s="1"/>
  <c r="K77" i="1"/>
  <c r="M77" i="1" s="1"/>
  <c r="O77" i="1" s="1"/>
  <c r="L78" i="1"/>
  <c r="M206" i="1"/>
  <c r="O206" i="1" s="1"/>
  <c r="L207" i="1"/>
  <c r="K206" i="1"/>
  <c r="K53" i="1"/>
  <c r="M53" i="1" s="1"/>
  <c r="O53" i="1" s="1"/>
  <c r="L54" i="1"/>
  <c r="K158" i="1"/>
  <c r="M158" i="1"/>
  <c r="O158" i="1" s="1"/>
  <c r="M119" i="1"/>
  <c r="O119" i="1" s="1"/>
  <c r="K119" i="1"/>
  <c r="L12" i="1"/>
  <c r="K11" i="1"/>
  <c r="M11" i="1" s="1"/>
  <c r="O11" i="1" s="1"/>
  <c r="K19" i="1"/>
  <c r="L20" i="1"/>
  <c r="M19" i="1"/>
  <c r="O19" i="1" s="1"/>
  <c r="K149" i="1"/>
  <c r="M149" i="1" s="1"/>
  <c r="O149" i="1" s="1"/>
  <c r="L150" i="1"/>
  <c r="L103" i="1"/>
  <c r="M102" i="1"/>
  <c r="O102" i="1" s="1"/>
  <c r="K102" i="1"/>
  <c r="K69" i="1"/>
  <c r="M69" i="1"/>
  <c r="O69" i="1" s="1"/>
  <c r="L70" i="1"/>
  <c r="M199" i="1"/>
  <c r="O199" i="1" s="1"/>
  <c r="K199" i="1"/>
  <c r="M61" i="1"/>
  <c r="O61" i="1" s="1"/>
  <c r="L62" i="1"/>
  <c r="K61" i="1"/>
  <c r="K27" i="1"/>
  <c r="L28" i="1"/>
  <c r="M27" i="1"/>
  <c r="O27" i="1" s="1"/>
  <c r="K165" i="1"/>
  <c r="L166" i="1"/>
  <c r="M165" i="1"/>
  <c r="O165" i="1" s="1"/>
  <c r="M36" i="1"/>
  <c r="O36" i="1" s="1"/>
  <c r="K36" i="1"/>
  <c r="K111" i="1"/>
  <c r="M111" i="1" s="1"/>
  <c r="O111" i="1" s="1"/>
  <c r="M95" i="1"/>
  <c r="O95" i="1" s="1"/>
  <c r="K95" i="1"/>
  <c r="L191" i="1"/>
  <c r="K190" i="1"/>
  <c r="M190" i="1" s="1"/>
  <c r="O190" i="1" s="1"/>
  <c r="J27" i="3" l="1"/>
  <c r="N27" i="3" s="1"/>
  <c r="O27" i="3" s="1"/>
  <c r="N41" i="3" s="1"/>
  <c r="N40" i="3" s="1"/>
  <c r="N39" i="3" s="1"/>
  <c r="K52" i="2"/>
  <c r="M52" i="2"/>
  <c r="O52" i="2" s="1"/>
  <c r="K19" i="2"/>
  <c r="M19" i="2"/>
  <c r="O19" i="2" s="1"/>
  <c r="K118" i="2"/>
  <c r="M118" i="2"/>
  <c r="O118" i="2" s="1"/>
  <c r="K60" i="2"/>
  <c r="M60" i="2"/>
  <c r="O60" i="2" s="1"/>
  <c r="K28" i="1"/>
  <c r="M28" i="1" s="1"/>
  <c r="O28" i="1" s="1"/>
  <c r="K103" i="1"/>
  <c r="M103" i="1" s="1"/>
  <c r="O103" i="1" s="1"/>
  <c r="N123" i="1" s="1"/>
  <c r="A219" i="1" s="1"/>
  <c r="K78" i="1"/>
  <c r="M78" i="1" s="1"/>
  <c r="O78" i="1" s="1"/>
  <c r="N82" i="1" s="1"/>
  <c r="M62" i="1"/>
  <c r="O62" i="1" s="1"/>
  <c r="K62" i="1"/>
  <c r="M54" i="1"/>
  <c r="O54" i="1" s="1"/>
  <c r="K54" i="1"/>
  <c r="K191" i="1"/>
  <c r="M191" i="1" s="1"/>
  <c r="O191" i="1" s="1"/>
  <c r="K166" i="1"/>
  <c r="M166" i="1" s="1"/>
  <c r="O166" i="1" s="1"/>
  <c r="N170" i="1" s="1"/>
  <c r="M20" i="1"/>
  <c r="O20" i="1" s="1"/>
  <c r="K20" i="1"/>
  <c r="K12" i="1"/>
  <c r="M12" i="1" s="1"/>
  <c r="O12" i="1" s="1"/>
  <c r="N40" i="1" s="1"/>
  <c r="A217" i="1" s="1"/>
  <c r="K70" i="1"/>
  <c r="M70" i="1" s="1"/>
  <c r="O70" i="1" s="1"/>
  <c r="M150" i="1"/>
  <c r="O150" i="1" s="1"/>
  <c r="K150" i="1"/>
  <c r="M207" i="1"/>
  <c r="O207" i="1" s="1"/>
  <c r="K207" i="1"/>
  <c r="A218" i="1" l="1"/>
  <c r="W130" i="1"/>
  <c r="A220" i="1"/>
  <c r="W218" i="1"/>
  <c r="N211" i="1"/>
  <c r="A2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3" authorId="0" shapeId="0" xr:uid="{1BA5D960-779E-47E9-8F71-4E6A31BA1A15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relative area (congener i)</t>
        </r>
      </text>
    </comment>
    <comment ref="N3" authorId="0" shapeId="0" xr:uid="{35DD1CE1-6B39-4603-A9B1-52E9353B8A86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chlorine content (Kongener i)</t>
        </r>
      </text>
    </comment>
    <comment ref="J38" authorId="0" shapeId="0" xr:uid="{4FDE4E5E-3424-4F38-AF42-349303CDDD63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relative total CP area</t>
        </r>
      </text>
    </comment>
    <comment ref="J40" authorId="0" shapeId="0" xr:uid="{AACFD938-984F-45A9-8B3B-9217D5781C96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Total response factor (CP Mixture)</t>
        </r>
      </text>
    </comment>
    <comment ref="J41" authorId="0" shapeId="0" xr:uid="{FBC2E504-E0B6-4D6D-B6D4-7B6B76F70A5F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Chlorine Content (CP mixt.)</t>
        </r>
      </text>
    </comment>
    <comment ref="M46" authorId="0" shapeId="0" xr:uid="{75214D7E-7306-4F47-9C1E-C4B1B303C6F7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relative area (congener i)</t>
        </r>
      </text>
    </comment>
    <comment ref="N46" authorId="0" shapeId="0" xr:uid="{587E86FF-D98E-4583-9C16-FD63C886610E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chlorine content (Kongener i)</t>
        </r>
      </text>
    </comment>
    <comment ref="J81" authorId="0" shapeId="0" xr:uid="{DA3319A5-7F98-46BD-87DF-259F395E723A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relative total CP area</t>
        </r>
      </text>
    </comment>
    <comment ref="J83" authorId="0" shapeId="0" xr:uid="{A56BD836-49D7-442A-B9B8-3CD5E707C3CE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Total response factor (CP Mixture)</t>
        </r>
      </text>
    </comment>
    <comment ref="J84" authorId="0" shapeId="0" xr:uid="{4AE463D6-D5E0-48C5-8947-77465F73435F}">
      <text>
        <r>
          <rPr>
            <b/>
            <sz val="9"/>
            <color rgb="FF000000"/>
            <rFont val="Calibri"/>
            <family val="2"/>
          </rPr>
          <t>Christoph Gallistl: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Chlorine Content (CP mixt.)</t>
        </r>
      </text>
    </comment>
  </commentList>
</comments>
</file>

<file path=xl/sharedStrings.xml><?xml version="1.0" encoding="utf-8"?>
<sst xmlns="http://schemas.openxmlformats.org/spreadsheetml/2006/main" count="821" uniqueCount="142">
  <si>
    <t>SCCP 51,5 %</t>
  </si>
  <si>
    <t>Quantifier</t>
  </si>
  <si>
    <t>Qualifier</t>
  </si>
  <si>
    <t>measured isotope ratio</t>
  </si>
  <si>
    <t>theoretical isotope ratio</t>
  </si>
  <si>
    <t>m/z</t>
  </si>
  <si>
    <t>Peak area</t>
  </si>
  <si>
    <t>overlap</t>
  </si>
  <si>
    <t>C</t>
  </si>
  <si>
    <t>H</t>
  </si>
  <si>
    <t>Cl</t>
  </si>
  <si>
    <t>Cl-content [%]</t>
  </si>
  <si>
    <t>rel. Peak area</t>
  </si>
  <si>
    <t>A(rel,i)*Cl(i)/A(CP,rel)</t>
  </si>
  <si>
    <t>R</t>
  </si>
  <si>
    <t>IR(CP)</t>
  </si>
  <si>
    <t>IR(overlap)</t>
  </si>
  <si>
    <t>homolog fraction</t>
  </si>
  <si>
    <t>homolog peak area</t>
  </si>
  <si>
    <t>ISTD</t>
  </si>
  <si>
    <t>-</t>
  </si>
  <si>
    <t>C10H18Cl4</t>
  </si>
  <si>
    <t>C10H17Cl5</t>
  </si>
  <si>
    <t>C10H16Cl6</t>
  </si>
  <si>
    <t>C10H15Cl7</t>
  </si>
  <si>
    <t>C10H14Cl8</t>
  </si>
  <si>
    <t>C10H13Cl9</t>
  </si>
  <si>
    <t>C10H12Cl10</t>
  </si>
  <si>
    <t>C11H20Cl4</t>
  </si>
  <si>
    <t>C11H19Cl5</t>
  </si>
  <si>
    <t>C11H18Cl6</t>
  </si>
  <si>
    <t>C11H17Cl7</t>
  </si>
  <si>
    <t>C11H16Cl8</t>
  </si>
  <si>
    <t>C11H15Cl9</t>
  </si>
  <si>
    <t>C11H14Cl10</t>
  </si>
  <si>
    <t>C12H22Cl4</t>
  </si>
  <si>
    <t>C12H21Cl5</t>
  </si>
  <si>
    <t>C12H20Cl6</t>
  </si>
  <si>
    <t>C12H19Cl7</t>
  </si>
  <si>
    <t>C12H18Cl8</t>
  </si>
  <si>
    <t>C12H17Cl9</t>
  </si>
  <si>
    <t>C12H16Cl10</t>
  </si>
  <si>
    <t>C13H24Cl4</t>
  </si>
  <si>
    <t>C13H23Cl5</t>
  </si>
  <si>
    <t>C13H22Cl6</t>
  </si>
  <si>
    <t>C13H21Cl7</t>
  </si>
  <si>
    <t>C13H20Cl8</t>
  </si>
  <si>
    <t>C13H19Cl9</t>
  </si>
  <si>
    <t>C13H18Cl10</t>
  </si>
  <si>
    <t>sum (rel peak area)</t>
  </si>
  <si>
    <t>chlorine content</t>
  </si>
  <si>
    <t>Response factor (total)</t>
  </si>
  <si>
    <t>sumCP concentration</t>
  </si>
  <si>
    <t>SCCP 53,5 %</t>
  </si>
  <si>
    <t>SCCP 55,5 %</t>
  </si>
  <si>
    <t>SCCP 59,3 %</t>
  </si>
  <si>
    <t>SCCP 63 %</t>
  </si>
  <si>
    <t>Chlorine content</t>
  </si>
  <si>
    <t>a (SCCP)</t>
  </si>
  <si>
    <t>c(SCCP)</t>
  </si>
  <si>
    <t>MCCP 42 %</t>
  </si>
  <si>
    <t>C14H26Cl4</t>
  </si>
  <si>
    <t>C14H25Cl5</t>
  </si>
  <si>
    <t>C14H24Cl6</t>
  </si>
  <si>
    <t>C14H23Cl7</t>
  </si>
  <si>
    <t>C14H22Cl8</t>
  </si>
  <si>
    <t>C14H21Cl9</t>
  </si>
  <si>
    <t>C14H20Cl10</t>
  </si>
  <si>
    <t>C15H26Cl4</t>
  </si>
  <si>
    <t>C15H26Cl5</t>
  </si>
  <si>
    <t>C15H26Cl6</t>
  </si>
  <si>
    <t>C15H26Cl7</t>
  </si>
  <si>
    <t>C15H26Cl8</t>
  </si>
  <si>
    <t>C15H26Cl9</t>
  </si>
  <si>
    <t>C15H26Cl10</t>
  </si>
  <si>
    <t>C16H26Cl4</t>
  </si>
  <si>
    <t>C16H26Cl5</t>
  </si>
  <si>
    <t>C16H26Cl6</t>
  </si>
  <si>
    <t>C16H26Cl7</t>
  </si>
  <si>
    <t>C16H26Cl8</t>
  </si>
  <si>
    <t>C16H26Cl9</t>
  </si>
  <si>
    <t>C16H26Cl10</t>
  </si>
  <si>
    <t>C17H26Cl4</t>
  </si>
  <si>
    <t>C17H26Cl5</t>
  </si>
  <si>
    <t>C17H26Cl6</t>
  </si>
  <si>
    <t>C17H26Cl7</t>
  </si>
  <si>
    <t>C17H26Cl8</t>
  </si>
  <si>
    <t>C17H26Cl9</t>
  </si>
  <si>
    <t>C17H26Cl10</t>
  </si>
  <si>
    <t>MCCP 47 %</t>
  </si>
  <si>
    <t>MCCP 52 %</t>
  </si>
  <si>
    <t>MCCP 54,5 %</t>
  </si>
  <si>
    <t>MCCP 57 %</t>
  </si>
  <si>
    <t xml:space="preserve">Response factor (total) </t>
  </si>
  <si>
    <t>a (MCCP)</t>
  </si>
  <si>
    <t>c(MCCP)</t>
  </si>
  <si>
    <t>SCCP a</t>
  </si>
  <si>
    <t>SCCP</t>
  </si>
  <si>
    <t>m/z most ab. ion</t>
  </si>
  <si>
    <t>peak area</t>
  </si>
  <si>
    <t>SCCP b</t>
  </si>
  <si>
    <t>homolog</t>
  </si>
  <si>
    <r>
      <t>t</t>
    </r>
    <r>
      <rPr>
        <vertAlign val="subscript"/>
        <sz val="10"/>
        <color rgb="FF000000"/>
        <rFont val="Arial"/>
        <family val="2"/>
      </rPr>
      <t>R</t>
    </r>
    <r>
      <rPr>
        <sz val="11"/>
        <color theme="1"/>
        <rFont val="Calibri"/>
        <family val="2"/>
        <scheme val="minor"/>
      </rPr>
      <t>[min]</t>
    </r>
  </si>
  <si>
    <t>most ab</t>
  </si>
  <si>
    <t>2nd most ab</t>
  </si>
  <si>
    <t>A(rel,i)</t>
  </si>
  <si>
    <t>Cl-Content(i)</t>
  </si>
  <si>
    <t>Theoretical isotope ratio</t>
  </si>
  <si>
    <t>MCCP a</t>
  </si>
  <si>
    <t>MCCP b</t>
  </si>
  <si>
    <t>Cl4</t>
  </si>
  <si>
    <t>Cl5</t>
  </si>
  <si>
    <t>Cl6</t>
  </si>
  <si>
    <t>Cl7</t>
  </si>
  <si>
    <t>Cl8</t>
  </si>
  <si>
    <t>Cl9</t>
  </si>
  <si>
    <t>Cl10</t>
  </si>
  <si>
    <t>A(CP,rel)</t>
  </si>
  <si>
    <t>c(CPs) [ng/µL]</t>
  </si>
  <si>
    <t>Cl-Content</t>
  </si>
  <si>
    <t>MCCP</t>
  </si>
  <si>
    <t>C15H28Cl4</t>
  </si>
  <si>
    <t>C15H27Cl5</t>
  </si>
  <si>
    <t>C15H25Cl7</t>
  </si>
  <si>
    <t>C15H24Cl8</t>
  </si>
  <si>
    <t>C15H23Cl9</t>
  </si>
  <si>
    <t>C15H22Cl10</t>
  </si>
  <si>
    <t>C16H30Cl4</t>
  </si>
  <si>
    <t>C16H29Cl5</t>
  </si>
  <si>
    <t>C16H28Cl6</t>
  </si>
  <si>
    <t>C16H27Cl7</t>
  </si>
  <si>
    <t>C16H25Cl9</t>
  </si>
  <si>
    <t>C16H24Cl10</t>
  </si>
  <si>
    <t>C17H32Cl4</t>
  </si>
  <si>
    <t>C17H31Cl5</t>
  </si>
  <si>
    <t>C17H30Cl6</t>
  </si>
  <si>
    <t>C17H29Cl7</t>
  </si>
  <si>
    <t>C17H28Cl8</t>
  </si>
  <si>
    <t>C17H27Cl9</t>
  </si>
  <si>
    <t>% congener</t>
  </si>
  <si>
    <t>Total area</t>
  </si>
  <si>
    <t>%conge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</si>
</sst>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0.00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1"/>
    </font>
    <font>
      <i/>
      <sz val="10"/>
      <color rgb="FF000000"/>
      <name val="Arial1"/>
    </font>
    <font>
      <sz val="11"/>
      <color rgb="FF008000"/>
      <name val="Calibri"/>
      <family val="2"/>
    </font>
    <font>
      <b/>
      <sz val="11"/>
      <color rgb="FF008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Arial1"/>
    </font>
    <font>
      <vertAlign val="subscript"/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00"/>
        <bgColor rgb="FF99CC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0" applyNumberFormat="1"/>
    <xf numFmtId="0" fontId="3" fillId="0" borderId="2" xfId="0" applyFont="1" applyBorder="1"/>
    <xf numFmtId="0" fontId="3" fillId="0" borderId="0" xfId="0" applyFont="1"/>
    <xf numFmtId="1" fontId="3" fillId="0" borderId="0" xfId="0" applyNumberFormat="1" applyFont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9" fontId="1" fillId="0" borderId="0" xfId="0" applyNumberFormat="1" applyFont="1"/>
    <xf numFmtId="9" fontId="8" fillId="0" borderId="0" xfId="0" applyNumberFormat="1" applyFont="1"/>
    <xf numFmtId="10" fontId="0" fillId="0" borderId="0" xfId="0" applyNumberFormat="1"/>
    <xf numFmtId="164" fontId="0" fillId="0" borderId="0" xfId="0" applyNumberFormat="1"/>
    <xf numFmtId="9" fontId="9" fillId="0" borderId="0" xfId="0" applyNumberFormat="1" applyFont="1"/>
    <xf numFmtId="9" fontId="10" fillId="0" borderId="0" xfId="0" applyNumberFormat="1" applyFont="1"/>
    <xf numFmtId="0" fontId="0" fillId="0" borderId="2" xfId="0" applyBorder="1"/>
    <xf numFmtId="0" fontId="3" fillId="0" borderId="2" xfId="0" applyFont="1" applyBorder="1" applyAlignment="1">
      <alignment horizontal="center"/>
    </xf>
    <xf numFmtId="9" fontId="11" fillId="0" borderId="0" xfId="0" applyNumberFormat="1" applyFont="1"/>
    <xf numFmtId="1" fontId="8" fillId="0" borderId="0" xfId="0" applyNumberFormat="1" applyFont="1"/>
    <xf numFmtId="0" fontId="10" fillId="0" borderId="0" xfId="0" applyFont="1"/>
    <xf numFmtId="165" fontId="0" fillId="0" borderId="0" xfId="0" applyNumberFormat="1"/>
    <xf numFmtId="0" fontId="0" fillId="4" borderId="0" xfId="0" applyFill="1"/>
    <xf numFmtId="9" fontId="0" fillId="3" borderId="0" xfId="0" applyNumberFormat="1" applyFill="1"/>
    <xf numFmtId="0" fontId="6" fillId="5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8" fillId="7" borderId="0" xfId="0" applyFont="1" applyFill="1"/>
    <xf numFmtId="0" fontId="0" fillId="8" borderId="0" xfId="0" applyFill="1"/>
    <xf numFmtId="0" fontId="4" fillId="2" borderId="0" xfId="0" applyFont="1" applyFill="1" applyAlignment="1">
      <alignment horizontal="center"/>
    </xf>
    <xf numFmtId="0" fontId="4" fillId="0" borderId="0" xfId="0" applyFont="1"/>
    <xf numFmtId="166" fontId="0" fillId="0" borderId="0" xfId="0" applyNumberFormat="1"/>
    <xf numFmtId="0" fontId="2" fillId="0" borderId="0" xfId="0" applyFont="1"/>
    <xf numFmtId="0" fontId="0" fillId="7" borderId="0" xfId="0" applyFill="1"/>
    <xf numFmtId="166" fontId="3" fillId="0" borderId="0" xfId="0" applyNumberFormat="1" applyFont="1"/>
    <xf numFmtId="165" fontId="3" fillId="0" borderId="0" xfId="0" applyNumberFormat="1" applyFont="1"/>
    <xf numFmtId="166" fontId="3" fillId="9" borderId="0" xfId="0" applyNumberFormat="1" applyFont="1" applyFill="1"/>
    <xf numFmtId="1" fontId="3" fillId="0" borderId="2" xfId="0" applyNumberFormat="1" applyFont="1" applyBorder="1"/>
    <xf numFmtId="2" fontId="3" fillId="9" borderId="2" xfId="0" applyNumberFormat="1" applyFont="1" applyFill="1" applyBorder="1"/>
    <xf numFmtId="0" fontId="9" fillId="0" borderId="0" xfId="0" applyFont="1"/>
    <xf numFmtId="0" fontId="12" fillId="0" borderId="0" xfId="0" applyFont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Calibration curve SCCP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'[1]SCCP-Std'!$B$215</c:f>
              <c:strCache>
                <c:ptCount val="1"/>
                <c:pt idx="0">
                  <c:v>Response factor (total)</c:v>
                </c:pt>
              </c:strCache>
            </c:strRef>
          </c:tx>
          <c:spPr>
            <a:ln w="19050">
              <a:noFill/>
            </a:ln>
          </c:spPr>
          <c:trendline>
            <c:trendlineType val="exp"/>
            <c:dispRSqr val="1"/>
            <c:dispEq val="1"/>
            <c:trendlineLbl>
              <c:numFmt formatCode="0.0000E+00" sourceLinked="0"/>
            </c:trendlineLbl>
          </c:trendline>
          <c:xVal>
            <c:numRef>
              <c:f>'[1]SCCP-Std'!$A$217:$A$222</c:f>
              <c:numCache>
                <c:formatCode>General</c:formatCode>
                <c:ptCount val="6"/>
                <c:pt idx="0">
                  <c:v>58.936175795903786</c:v>
                </c:pt>
                <c:pt idx="1">
                  <c:v>59.985229095626416</c:v>
                </c:pt>
                <c:pt idx="2">
                  <c:v>60.439865199601606</c:v>
                </c:pt>
                <c:pt idx="3">
                  <c:v>63.681213188138919</c:v>
                </c:pt>
                <c:pt idx="4">
                  <c:v>64.289006346721393</c:v>
                </c:pt>
              </c:numCache>
            </c:numRef>
          </c:xVal>
          <c:yVal>
            <c:numRef>
              <c:f>'[1]SCCP-Std'!$B$217:$B$222</c:f>
              <c:numCache>
                <c:formatCode>General</c:formatCode>
                <c:ptCount val="6"/>
                <c:pt idx="0">
                  <c:v>0.5670441885059897</c:v>
                </c:pt>
                <c:pt idx="1">
                  <c:v>0.85696823718249804</c:v>
                </c:pt>
                <c:pt idx="2">
                  <c:v>1.1733730037618579</c:v>
                </c:pt>
                <c:pt idx="3">
                  <c:v>2.7785079950719536</c:v>
                </c:pt>
                <c:pt idx="4">
                  <c:v>4.8012726755244071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A8-48C2-982C-D84953E8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200896"/>
        <c:axId val="345210880"/>
      </c:scatterChart>
      <c:valAx>
        <c:axId val="34520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Chlorine content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210880"/>
        <c:crosses val="autoZero"/>
        <c:crossBetween val="midCat"/>
      </c:valAx>
      <c:valAx>
        <c:axId val="345210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Response</a:t>
                </a:r>
                <a:r>
                  <a:rPr lang="de-DE" baseline="0"/>
                  <a:t> factor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200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Calibration curve MCCP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'[1]SCCP-Std'!$B$215</c:f>
              <c:strCache>
                <c:ptCount val="1"/>
                <c:pt idx="0">
                  <c:v>Response factor (total)</c:v>
                </c:pt>
              </c:strCache>
            </c:strRef>
          </c:tx>
          <c:spPr>
            <a:ln w="19050">
              <a:noFill/>
            </a:ln>
          </c:spPr>
          <c:trendline>
            <c:trendlineType val="exp"/>
            <c:dispRSqr val="1"/>
            <c:dispEq val="1"/>
            <c:trendlineLbl>
              <c:numFmt formatCode="0.0000E+00" sourceLinked="0"/>
            </c:trendlineLbl>
          </c:trendline>
          <c:xVal>
            <c:numRef>
              <c:f>'[1]SCCP-Std'!$A$217:$A$222</c:f>
              <c:numCache>
                <c:formatCode>General</c:formatCode>
                <c:ptCount val="6"/>
                <c:pt idx="0">
                  <c:v>58.936175795903786</c:v>
                </c:pt>
                <c:pt idx="1">
                  <c:v>59.985229095626416</c:v>
                </c:pt>
                <c:pt idx="2">
                  <c:v>60.439865199601606</c:v>
                </c:pt>
                <c:pt idx="3">
                  <c:v>63.681213188138919</c:v>
                </c:pt>
                <c:pt idx="4">
                  <c:v>64.289006346721393</c:v>
                </c:pt>
              </c:numCache>
            </c:numRef>
          </c:xVal>
          <c:yVal>
            <c:numRef>
              <c:f>'[1]SCCP-Std'!$B$217:$B$222</c:f>
              <c:numCache>
                <c:formatCode>General</c:formatCode>
                <c:ptCount val="6"/>
                <c:pt idx="0">
                  <c:v>0.5670441885059897</c:v>
                </c:pt>
                <c:pt idx="1">
                  <c:v>0.85696823718249804</c:v>
                </c:pt>
                <c:pt idx="2">
                  <c:v>1.1733730037618579</c:v>
                </c:pt>
                <c:pt idx="3">
                  <c:v>2.7785079950719536</c:v>
                </c:pt>
                <c:pt idx="4">
                  <c:v>4.8012726755244071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B7-4C97-AE50-0AE2CFDE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200896"/>
        <c:axId val="345210880"/>
      </c:scatterChart>
      <c:valAx>
        <c:axId val="34520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Chlorine content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210880"/>
        <c:crosses val="autoZero"/>
        <c:crossBetween val="midCat"/>
      </c:valAx>
      <c:valAx>
        <c:axId val="345210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Response</a:t>
                </a:r>
                <a:r>
                  <a:rPr lang="de-DE" baseline="0"/>
                  <a:t> factor</a:t>
                </a: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200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Kongeneren-Muster Probe 2A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('[1]SONP-Fall_I'!$M$48:$M$54,'[1]SONP-Fall_I'!$M$56:$M$62,'[1]SONP-Fall_I'!$M$64:$M$70,'[1]SONP-Fall_I'!$M$72:$M$78)</c:f>
              <c:numCache>
                <c:formatCode>General</c:formatCode>
                <c:ptCount val="28"/>
                <c:pt idx="0">
                  <c:v>0.42184829834014065</c:v>
                </c:pt>
                <c:pt idx="1">
                  <c:v>0.4783017770813946</c:v>
                </c:pt>
                <c:pt idx="2">
                  <c:v>0.52515395559296696</c:v>
                </c:pt>
                <c:pt idx="3">
                  <c:v>0.56466227270768454</c:v>
                </c:pt>
                <c:pt idx="4">
                  <c:v>0.59842791351498803</c:v>
                </c:pt>
                <c:pt idx="5">
                  <c:v>0.6276181243372998</c:v>
                </c:pt>
                <c:pt idx="6">
                  <c:v>0.6531038876012133</c:v>
                </c:pt>
                <c:pt idx="7">
                  <c:v>0.40495173515130806</c:v>
                </c:pt>
                <c:pt idx="8">
                  <c:v>0.46085964877068908</c:v>
                </c:pt>
                <c:pt idx="9">
                  <c:v>0.50757729447400335</c:v>
                </c:pt>
                <c:pt idx="10">
                  <c:v>0.54719864176570454</c:v>
                </c:pt>
                <c:pt idx="11">
                  <c:v>0.58122642579315431</c:v>
                </c:pt>
                <c:pt idx="12">
                  <c:v>0.61076705851221813</c:v>
                </c:pt>
                <c:pt idx="13">
                  <c:v>0.63665320212694931</c:v>
                </c:pt>
                <c:pt idx="14">
                  <c:v>0.38935658366037801</c:v>
                </c:pt>
                <c:pt idx="15">
                  <c:v>0.44464487933095753</c:v>
                </c:pt>
                <c:pt idx="16">
                  <c:v>0.49113909507648285</c:v>
                </c:pt>
                <c:pt idx="17">
                  <c:v>0.53078281991026621</c:v>
                </c:pt>
                <c:pt idx="18">
                  <c:v>0.56498620203710892</c:v>
                </c:pt>
                <c:pt idx="19">
                  <c:v>0.59479720911695422</c:v>
                </c:pt>
                <c:pt idx="20">
                  <c:v>0.62101089005033117</c:v>
                </c:pt>
                <c:pt idx="21">
                  <c:v>0.37491806301252428</c:v>
                </c:pt>
                <c:pt idx="22">
                  <c:v>0.42953232261925234</c:v>
                </c:pt>
                <c:pt idx="23">
                  <c:v>0.47573221785394715</c:v>
                </c:pt>
                <c:pt idx="24">
                  <c:v>0.51532325175157701</c:v>
                </c:pt>
                <c:pt idx="25">
                  <c:v>0.54962885556917795</c:v>
                </c:pt>
                <c:pt idx="26">
                  <c:v>0.57964121346634667</c:v>
                </c:pt>
                <c:pt idx="27">
                  <c:v>0.60611879600150687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55D-413D-926E-94851BF2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6352"/>
        <c:axId val="346437888"/>
      </c:barChart>
      <c:catAx>
        <c:axId val="34643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6437888"/>
        <c:crosses val="autoZero"/>
        <c:auto val="1"/>
        <c:lblAlgn val="ctr"/>
        <c:lblOffset val="100"/>
        <c:noMultiLvlLbl val="0"/>
      </c:catAx>
      <c:valAx>
        <c:axId val="346437888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Fläche (Kongener i)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34643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Kongeneren-Muster Probe 2A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('[1]SONP-Fall_I'!$M$48:$M$54,'[1]SONP-Fall_I'!$M$56:$M$62,'[1]SONP-Fall_I'!$M$64:$M$70,'[1]SONP-Fall_I'!$M$72:$M$78)</c:f>
              <c:numCache>
                <c:formatCode>General</c:formatCode>
                <c:ptCount val="28"/>
                <c:pt idx="0">
                  <c:v>0.42184829834014065</c:v>
                </c:pt>
                <c:pt idx="1">
                  <c:v>0.4783017770813946</c:v>
                </c:pt>
                <c:pt idx="2">
                  <c:v>0.52515395559296696</c:v>
                </c:pt>
                <c:pt idx="3">
                  <c:v>0.56466227270768454</c:v>
                </c:pt>
                <c:pt idx="4">
                  <c:v>0.59842791351498803</c:v>
                </c:pt>
                <c:pt idx="5">
                  <c:v>0.6276181243372998</c:v>
                </c:pt>
                <c:pt idx="6">
                  <c:v>0.6531038876012133</c:v>
                </c:pt>
                <c:pt idx="7">
                  <c:v>0.40495173515130806</c:v>
                </c:pt>
                <c:pt idx="8">
                  <c:v>0.46085964877068908</c:v>
                </c:pt>
                <c:pt idx="9">
                  <c:v>0.50757729447400335</c:v>
                </c:pt>
                <c:pt idx="10">
                  <c:v>0.54719864176570454</c:v>
                </c:pt>
                <c:pt idx="11">
                  <c:v>0.58122642579315431</c:v>
                </c:pt>
                <c:pt idx="12">
                  <c:v>0.61076705851221813</c:v>
                </c:pt>
                <c:pt idx="13">
                  <c:v>0.63665320212694931</c:v>
                </c:pt>
                <c:pt idx="14">
                  <c:v>0.38935658366037801</c:v>
                </c:pt>
                <c:pt idx="15">
                  <c:v>0.44464487933095753</c:v>
                </c:pt>
                <c:pt idx="16">
                  <c:v>0.49113909507648285</c:v>
                </c:pt>
                <c:pt idx="17">
                  <c:v>0.53078281991026621</c:v>
                </c:pt>
                <c:pt idx="18">
                  <c:v>0.56498620203710892</c:v>
                </c:pt>
                <c:pt idx="19">
                  <c:v>0.59479720911695422</c:v>
                </c:pt>
                <c:pt idx="20">
                  <c:v>0.62101089005033117</c:v>
                </c:pt>
                <c:pt idx="21">
                  <c:v>0.37491806301252428</c:v>
                </c:pt>
                <c:pt idx="22">
                  <c:v>0.42953232261925234</c:v>
                </c:pt>
                <c:pt idx="23">
                  <c:v>0.47573221785394715</c:v>
                </c:pt>
                <c:pt idx="24">
                  <c:v>0.51532325175157701</c:v>
                </c:pt>
                <c:pt idx="25">
                  <c:v>0.54962885556917795</c:v>
                </c:pt>
                <c:pt idx="26">
                  <c:v>0.57964121346634667</c:v>
                </c:pt>
                <c:pt idx="27">
                  <c:v>0.60611879600150687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7DA-4F3E-A204-4A347C98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6352"/>
        <c:axId val="346437888"/>
      </c:barChart>
      <c:catAx>
        <c:axId val="34643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6437888"/>
        <c:crosses val="autoZero"/>
        <c:auto val="1"/>
        <c:lblAlgn val="ctr"/>
        <c:lblOffset val="100"/>
        <c:noMultiLvlLbl val="0"/>
      </c:catAx>
      <c:valAx>
        <c:axId val="346437888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Fläche (Kongener i)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34643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214</xdr:row>
      <xdr:rowOff>76200</xdr:rowOff>
    </xdr:from>
    <xdr:to>
      <xdr:col>11</xdr:col>
      <xdr:colOff>238125</xdr:colOff>
      <xdr:row>228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F3E58F2-6083-465B-B139-8D77E13A1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210</xdr:row>
      <xdr:rowOff>152400</xdr:rowOff>
    </xdr:from>
    <xdr:to>
      <xdr:col>12</xdr:col>
      <xdr:colOff>371475</xdr:colOff>
      <xdr:row>225</xdr:row>
      <xdr:rowOff>38100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CB6BA036-B8E5-4B0D-B5E9-94D22092E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88</xdr:row>
      <xdr:rowOff>104775</xdr:rowOff>
    </xdr:from>
    <xdr:to>
      <xdr:col>14</xdr:col>
      <xdr:colOff>47625</xdr:colOff>
      <xdr:row>106</xdr:row>
      <xdr:rowOff>23812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75369731-1373-4EA8-BF35-A75AA8C35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88</xdr:row>
      <xdr:rowOff>104775</xdr:rowOff>
    </xdr:from>
    <xdr:to>
      <xdr:col>15</xdr:col>
      <xdr:colOff>47625</xdr:colOff>
      <xdr:row>106</xdr:row>
      <xdr:rowOff>23812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1583D1B-7F2A-4BA1-B73F-A37349379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DA&#180;S/Desktop/Non-target%20data/SCCP/SCCP/CP_quantification_P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CP-Std"/>
      <sheetName val="MCCP-Std"/>
      <sheetName val="SONP-Fall_I"/>
      <sheetName val="SONP-Fall_II"/>
      <sheetName val="SONP-Winter_I"/>
      <sheetName val="SONP-Winter_II"/>
      <sheetName val="SONP-Spring_I"/>
      <sheetName val="SONP-Spring_II"/>
      <sheetName val="SONP-Summer_I"/>
      <sheetName val="SONP-Summer_II"/>
      <sheetName val="INP-Fall_I"/>
      <sheetName val="INP-Fall_II"/>
      <sheetName val="INP-Winter_I"/>
      <sheetName val="INP-Winter_II"/>
      <sheetName val="INP-Spring_I"/>
      <sheetName val="INP-Spring_II"/>
      <sheetName val="INP-Summer_I"/>
      <sheetName val="INP-Summer_II"/>
      <sheetName val="SONP-Blank_I"/>
      <sheetName val="SONP-Blank_II"/>
      <sheetName val="INP-Blank_I"/>
      <sheetName val="INP-Blank_II"/>
      <sheetName val="FieldBlank_I"/>
      <sheetName val="FieldBlank_II"/>
      <sheetName val="Results"/>
      <sheetName val="Tables"/>
      <sheetName val="Graphs"/>
    </sheetNames>
    <sheetDataSet>
      <sheetData sheetId="0">
        <row r="215">
          <cell r="B215" t="str">
            <v>Response factor (total)</v>
          </cell>
        </row>
        <row r="217">
          <cell r="A217">
            <v>58.936175795903786</v>
          </cell>
          <cell r="B217">
            <v>0.5670441885059897</v>
          </cell>
        </row>
        <row r="218">
          <cell r="A218">
            <v>59.985229095626416</v>
          </cell>
          <cell r="B218">
            <v>0.85696823718249804</v>
          </cell>
        </row>
        <row r="219">
          <cell r="A219">
            <v>60.439865199601606</v>
          </cell>
          <cell r="B219">
            <v>1.1733730037618579</v>
          </cell>
        </row>
        <row r="220">
          <cell r="A220">
            <v>63.681213188138919</v>
          </cell>
          <cell r="B220">
            <v>2.7785079950719536</v>
          </cell>
        </row>
        <row r="221">
          <cell r="A221">
            <v>64.289006346721393</v>
          </cell>
          <cell r="B221">
            <v>4.8012726755244071</v>
          </cell>
        </row>
        <row r="225">
          <cell r="A225">
            <v>6.2222999999999993E-11</v>
          </cell>
          <cell r="B225">
            <v>0.38976</v>
          </cell>
        </row>
      </sheetData>
      <sheetData sheetId="1">
        <row r="216">
          <cell r="A216" t="e">
            <v>#DIV/0!</v>
          </cell>
          <cell r="B216" t="e">
            <v>#DIV/0!</v>
          </cell>
        </row>
        <row r="217">
          <cell r="A217" t="e">
            <v>#DIV/0!</v>
          </cell>
          <cell r="B217" t="e">
            <v>#DIV/0!</v>
          </cell>
        </row>
        <row r="218">
          <cell r="A218" t="e">
            <v>#DIV/0!</v>
          </cell>
          <cell r="B218" t="e">
            <v>#DIV/0!</v>
          </cell>
        </row>
        <row r="219">
          <cell r="A219" t="e">
            <v>#DIV/0!</v>
          </cell>
          <cell r="B219" t="e">
            <v>#DIV/0!</v>
          </cell>
        </row>
        <row r="220">
          <cell r="A220" t="e">
            <v>#DIV/0!</v>
          </cell>
          <cell r="B220" t="e">
            <v>#DIV/0!</v>
          </cell>
        </row>
        <row r="226">
          <cell r="A226"/>
          <cell r="B226"/>
        </row>
      </sheetData>
      <sheetData sheetId="2">
        <row r="48">
          <cell r="M48">
            <v>0.42184829834014065</v>
          </cell>
        </row>
        <row r="49">
          <cell r="M49">
            <v>0.4783017770813946</v>
          </cell>
        </row>
        <row r="50">
          <cell r="M50">
            <v>0.52515395559296696</v>
          </cell>
        </row>
        <row r="51">
          <cell r="M51">
            <v>0.56466227270768454</v>
          </cell>
        </row>
        <row r="52">
          <cell r="M52">
            <v>0.59842791351498803</v>
          </cell>
        </row>
        <row r="53">
          <cell r="M53">
            <v>0.6276181243372998</v>
          </cell>
        </row>
        <row r="54">
          <cell r="M54">
            <v>0.6531038876012133</v>
          </cell>
        </row>
        <row r="56">
          <cell r="M56">
            <v>0.40495173515130806</v>
          </cell>
        </row>
        <row r="57">
          <cell r="M57">
            <v>0.46085964877068908</v>
          </cell>
        </row>
        <row r="58">
          <cell r="M58">
            <v>0.50757729447400335</v>
          </cell>
        </row>
        <row r="59">
          <cell r="M59">
            <v>0.54719864176570454</v>
          </cell>
        </row>
        <row r="60">
          <cell r="M60">
            <v>0.58122642579315431</v>
          </cell>
        </row>
        <row r="61">
          <cell r="M61">
            <v>0.61076705851221813</v>
          </cell>
        </row>
        <row r="62">
          <cell r="M62">
            <v>0.63665320212694931</v>
          </cell>
        </row>
        <row r="64">
          <cell r="M64">
            <v>0.38935658366037801</v>
          </cell>
        </row>
        <row r="65">
          <cell r="M65">
            <v>0.44464487933095753</v>
          </cell>
        </row>
        <row r="66">
          <cell r="M66">
            <v>0.49113909507648285</v>
          </cell>
        </row>
        <row r="67">
          <cell r="M67">
            <v>0.53078281991026621</v>
          </cell>
        </row>
        <row r="68">
          <cell r="M68">
            <v>0.56498620203710892</v>
          </cell>
        </row>
        <row r="69">
          <cell r="M69">
            <v>0.59479720911695422</v>
          </cell>
        </row>
        <row r="70">
          <cell r="M70">
            <v>0.62101089005033117</v>
          </cell>
        </row>
        <row r="72">
          <cell r="M72">
            <v>0.37491806301252428</v>
          </cell>
        </row>
        <row r="73">
          <cell r="M73">
            <v>0.42953232261925234</v>
          </cell>
        </row>
        <row r="74">
          <cell r="M74">
            <v>0.47573221785394715</v>
          </cell>
        </row>
        <row r="75">
          <cell r="M75">
            <v>0.51532325175157701</v>
          </cell>
        </row>
        <row r="76">
          <cell r="M76">
            <v>0.54962885556917795</v>
          </cell>
        </row>
        <row r="77">
          <cell r="M77">
            <v>0.57964121346634667</v>
          </cell>
        </row>
        <row r="78">
          <cell r="M78">
            <v>0.60611879600150687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CF3D-E826-4C53-BE37-E1BCED5BC961}">
  <dimension ref="A1:W225"/>
  <sheetViews>
    <sheetView tabSelected="1" topLeftCell="A214" workbookViewId="0">
      <selection activeCell="P223" sqref="P223"/>
    </sheetView>
  </sheetViews>
  <sheetFormatPr defaultColWidth="9.140625" defaultRowHeight="15"/>
  <cols>
    <col min="1" max="1" width="11" bestFit="1" customWidth="1"/>
    <col min="2" max="2" width="12.7109375" bestFit="1" customWidth="1"/>
    <col min="9" max="9" width="10.140625" bestFit="1" customWidth="1"/>
    <col min="14" max="14" width="9.5703125" bestFit="1" customWidth="1"/>
    <col min="16" max="16" width="10" bestFit="1" customWidth="1"/>
    <col min="18" max="18" width="13.140625" style="3" bestFit="1" customWidth="1"/>
    <col min="22" max="22" width="9.5703125" style="4" bestFit="1" customWidth="1"/>
  </cols>
  <sheetData>
    <row r="1" spans="1:22">
      <c r="A1" s="1"/>
      <c r="B1" s="1"/>
      <c r="C1" s="2"/>
    </row>
    <row r="2" spans="1:22">
      <c r="A2" s="5"/>
      <c r="B2" s="5" t="s">
        <v>0</v>
      </c>
      <c r="C2" s="6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2">
      <c r="A3" s="7"/>
      <c r="B3" s="7"/>
      <c r="C3" s="8" t="s">
        <v>1</v>
      </c>
      <c r="D3" s="8"/>
      <c r="E3" s="9" t="s">
        <v>2</v>
      </c>
      <c r="F3" s="9"/>
      <c r="G3" t="s">
        <v>3</v>
      </c>
      <c r="H3" t="s">
        <v>4</v>
      </c>
    </row>
    <row r="4" spans="1:22">
      <c r="A4" s="10"/>
      <c r="B4" s="10"/>
      <c r="C4" s="11" t="s">
        <v>5</v>
      </c>
      <c r="D4" s="2" t="s">
        <v>6</v>
      </c>
      <c r="E4" s="11" t="s">
        <v>5</v>
      </c>
      <c r="F4" s="2" t="s">
        <v>6</v>
      </c>
      <c r="G4" s="12"/>
      <c r="H4" s="12"/>
      <c r="I4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Q4" s="14" t="s">
        <v>14</v>
      </c>
      <c r="R4" s="3" t="s">
        <v>15</v>
      </c>
      <c r="S4" s="14" t="s">
        <v>16</v>
      </c>
      <c r="T4" s="14" t="s">
        <v>17</v>
      </c>
      <c r="V4" s="15" t="s">
        <v>18</v>
      </c>
    </row>
    <row r="5" spans="1:22">
      <c r="A5" s="16"/>
      <c r="B5" s="17" t="s">
        <v>19</v>
      </c>
      <c r="C5" s="18">
        <v>79</v>
      </c>
      <c r="D5" s="19"/>
      <c r="E5" s="19"/>
      <c r="G5" s="12"/>
      <c r="H5" s="12"/>
      <c r="J5" s="19" t="s">
        <v>20</v>
      </c>
      <c r="K5" s="19" t="s">
        <v>20</v>
      </c>
      <c r="L5" s="19" t="s">
        <v>20</v>
      </c>
      <c r="M5" s="19"/>
      <c r="N5" s="19"/>
    </row>
    <row r="6" spans="1:22">
      <c r="A6" s="16"/>
      <c r="B6" t="s">
        <v>21</v>
      </c>
      <c r="C6" s="20">
        <v>243</v>
      </c>
      <c r="E6" s="21">
        <v>245</v>
      </c>
      <c r="G6" s="22" t="e">
        <f t="shared" ref="G6:G12" si="0">F6/D6</f>
        <v>#DIV/0!</v>
      </c>
      <c r="H6" s="23">
        <v>0.96</v>
      </c>
      <c r="I6" s="24"/>
      <c r="J6">
        <v>10</v>
      </c>
      <c r="K6">
        <f t="shared" ref="K6:K12" si="1">2*J6+2-L6</f>
        <v>18</v>
      </c>
      <c r="L6">
        <v>4</v>
      </c>
      <c r="M6" s="3">
        <f t="shared" ref="M6:M12" si="2">(L6*35.453)/(J6*12.0107+K6*1.00794+L6*35.453)</f>
        <v>0.50635945079573841</v>
      </c>
      <c r="N6" s="25" t="e">
        <f t="shared" ref="N6:N12" si="3">D6/$D$5</f>
        <v>#DIV/0!</v>
      </c>
      <c r="O6" s="25" t="e">
        <f t="shared" ref="O6:O12" si="4">(M6*N6)/$N$39</f>
        <v>#DIV/0!</v>
      </c>
      <c r="Q6" t="e">
        <f>D6/F6</f>
        <v>#DIV/0!</v>
      </c>
      <c r="R6" s="3">
        <f>1/H6</f>
        <v>1.0416666666666667</v>
      </c>
      <c r="U6" s="24"/>
    </row>
    <row r="7" spans="1:22">
      <c r="A7" s="16"/>
      <c r="B7" t="s">
        <v>22</v>
      </c>
      <c r="C7" s="20">
        <v>279</v>
      </c>
      <c r="E7">
        <v>277</v>
      </c>
      <c r="G7" s="26" t="e">
        <f t="shared" si="0"/>
        <v>#DIV/0!</v>
      </c>
      <c r="H7" s="27">
        <v>0.78</v>
      </c>
      <c r="I7" s="24"/>
      <c r="J7">
        <v>10</v>
      </c>
      <c r="K7">
        <f t="shared" si="1"/>
        <v>17</v>
      </c>
      <c r="L7">
        <f t="shared" ref="L7:L12" si="5">L6+1</f>
        <v>5</v>
      </c>
      <c r="M7" s="3">
        <f t="shared" si="2"/>
        <v>0.56362819038229295</v>
      </c>
      <c r="N7" s="25" t="e">
        <f t="shared" si="3"/>
        <v>#DIV/0!</v>
      </c>
      <c r="O7" s="25" t="e">
        <f t="shared" si="4"/>
        <v>#DIV/0!</v>
      </c>
      <c r="Q7" t="e">
        <f>D7/F7</f>
        <v>#DIV/0!</v>
      </c>
      <c r="R7" s="3">
        <f t="shared" ref="R7:R36" si="6">1/H7</f>
        <v>1.2820512820512819</v>
      </c>
      <c r="U7" s="24"/>
    </row>
    <row r="8" spans="1:22">
      <c r="A8" s="16"/>
      <c r="B8" t="s">
        <v>23</v>
      </c>
      <c r="C8" s="20">
        <v>313</v>
      </c>
      <c r="E8">
        <v>315</v>
      </c>
      <c r="G8" s="12" t="e">
        <f t="shared" si="0"/>
        <v>#DIV/0!</v>
      </c>
      <c r="H8" s="12">
        <v>0.64</v>
      </c>
      <c r="I8" s="24"/>
      <c r="J8">
        <v>10</v>
      </c>
      <c r="K8">
        <f t="shared" si="1"/>
        <v>16</v>
      </c>
      <c r="L8">
        <f t="shared" si="5"/>
        <v>6</v>
      </c>
      <c r="M8" s="3">
        <f t="shared" si="2"/>
        <v>0.6095909340435437</v>
      </c>
      <c r="N8" s="25" t="e">
        <f t="shared" si="3"/>
        <v>#DIV/0!</v>
      </c>
      <c r="O8" s="25" t="e">
        <f t="shared" si="4"/>
        <v>#DIV/0!</v>
      </c>
      <c r="Q8" t="e">
        <f t="shared" ref="Q8:Q36" si="7">D8/F8</f>
        <v>#DIV/0!</v>
      </c>
      <c r="R8" s="3">
        <f t="shared" si="6"/>
        <v>1.5625</v>
      </c>
      <c r="U8" s="24"/>
    </row>
    <row r="9" spans="1:22">
      <c r="A9" s="16"/>
      <c r="B9" t="s">
        <v>24</v>
      </c>
      <c r="C9" s="20">
        <v>347</v>
      </c>
      <c r="E9">
        <v>349</v>
      </c>
      <c r="G9" s="22" t="e">
        <f t="shared" si="0"/>
        <v>#DIV/0!</v>
      </c>
      <c r="H9" s="22">
        <v>0.8</v>
      </c>
      <c r="I9" s="24"/>
      <c r="J9">
        <v>10</v>
      </c>
      <c r="K9">
        <f t="shared" si="1"/>
        <v>15</v>
      </c>
      <c r="L9">
        <f t="shared" si="5"/>
        <v>7</v>
      </c>
      <c r="M9" s="3">
        <f t="shared" si="2"/>
        <v>0.64729493259077864</v>
      </c>
      <c r="N9" s="25" t="e">
        <f t="shared" si="3"/>
        <v>#DIV/0!</v>
      </c>
      <c r="O9" s="25" t="e">
        <f t="shared" si="4"/>
        <v>#DIV/0!</v>
      </c>
      <c r="Q9" t="e">
        <f>D9/F9</f>
        <v>#DIV/0!</v>
      </c>
      <c r="R9" s="3">
        <f t="shared" si="6"/>
        <v>1.25</v>
      </c>
      <c r="U9" s="24"/>
    </row>
    <row r="10" spans="1:22">
      <c r="A10" s="16"/>
      <c r="B10" t="s">
        <v>25</v>
      </c>
      <c r="C10" s="20">
        <v>381</v>
      </c>
      <c r="E10">
        <v>383</v>
      </c>
      <c r="G10" s="22" t="e">
        <f t="shared" si="0"/>
        <v>#DIV/0!</v>
      </c>
      <c r="H10" s="22">
        <v>0.96</v>
      </c>
      <c r="I10" s="24">
        <f>1.18/8.14</f>
        <v>0.14496314496314494</v>
      </c>
      <c r="J10">
        <v>10</v>
      </c>
      <c r="K10">
        <f t="shared" si="1"/>
        <v>14</v>
      </c>
      <c r="L10">
        <f t="shared" si="5"/>
        <v>8</v>
      </c>
      <c r="M10" s="3">
        <f t="shared" si="2"/>
        <v>0.67878262930672195</v>
      </c>
      <c r="N10" s="25" t="e">
        <f t="shared" si="3"/>
        <v>#DIV/0!</v>
      </c>
      <c r="O10" s="25" t="e">
        <f t="shared" si="4"/>
        <v>#DIV/0!</v>
      </c>
      <c r="Q10" t="e">
        <f>D10/F10</f>
        <v>#DIV/0!</v>
      </c>
      <c r="R10" s="3">
        <f t="shared" si="6"/>
        <v>1.0416666666666667</v>
      </c>
      <c r="S10">
        <f>1/I10</f>
        <v>6.8983050847457639</v>
      </c>
      <c r="T10" t="e">
        <f>(S10-Q10)*F10/((Q10-R10)+(S10-Q10))</f>
        <v>#DIV/0!</v>
      </c>
      <c r="U10" s="24" t="e">
        <f>T10/D10</f>
        <v>#DIV/0!</v>
      </c>
      <c r="V10" s="4" t="e">
        <f>T10*R10</f>
        <v>#DIV/0!</v>
      </c>
    </row>
    <row r="11" spans="1:22">
      <c r="A11" s="16"/>
      <c r="B11" t="s">
        <v>26</v>
      </c>
      <c r="C11" s="20">
        <v>417</v>
      </c>
      <c r="E11">
        <v>415</v>
      </c>
      <c r="G11" s="12" t="e">
        <f t="shared" si="0"/>
        <v>#DIV/0!</v>
      </c>
      <c r="H11" s="12">
        <v>0.89</v>
      </c>
      <c r="I11" s="24">
        <f>16.73/3.27</f>
        <v>5.1162079510703364</v>
      </c>
      <c r="J11">
        <v>10</v>
      </c>
      <c r="K11">
        <f t="shared" si="1"/>
        <v>13</v>
      </c>
      <c r="L11">
        <f t="shared" si="5"/>
        <v>9</v>
      </c>
      <c r="M11" s="3">
        <f t="shared" si="2"/>
        <v>0.70547427804836049</v>
      </c>
      <c r="N11" s="25" t="e">
        <f t="shared" si="3"/>
        <v>#DIV/0!</v>
      </c>
      <c r="O11" s="25" t="e">
        <f t="shared" si="4"/>
        <v>#DIV/0!</v>
      </c>
      <c r="Q11" t="e">
        <f>D11/F11</f>
        <v>#DIV/0!</v>
      </c>
      <c r="R11" s="3">
        <f t="shared" si="6"/>
        <v>1.1235955056179776</v>
      </c>
      <c r="S11">
        <f>1/I11</f>
        <v>0.19545726240286909</v>
      </c>
      <c r="T11" t="e">
        <f>(S11-Q11)*F11/((Q11-R11)+(S11-Q11))</f>
        <v>#DIV/0!</v>
      </c>
      <c r="U11" s="24" t="e">
        <f>T11/D11</f>
        <v>#DIV/0!</v>
      </c>
      <c r="V11" s="4" t="e">
        <f>T11*R11</f>
        <v>#DIV/0!</v>
      </c>
    </row>
    <row r="12" spans="1:22">
      <c r="A12" s="16"/>
      <c r="B12" s="28" t="s">
        <v>27</v>
      </c>
      <c r="C12" s="29">
        <v>451</v>
      </c>
      <c r="E12">
        <v>449</v>
      </c>
      <c r="G12" s="12" t="e">
        <f t="shared" si="0"/>
        <v>#DIV/0!</v>
      </c>
      <c r="H12" s="12">
        <v>0.78</v>
      </c>
      <c r="I12" s="24">
        <f>25.91/6.71</f>
        <v>3.8614008941877795</v>
      </c>
      <c r="J12">
        <v>10</v>
      </c>
      <c r="K12">
        <f t="shared" si="1"/>
        <v>12</v>
      </c>
      <c r="L12">
        <f t="shared" si="5"/>
        <v>10</v>
      </c>
      <c r="M12" s="3">
        <f t="shared" si="2"/>
        <v>0.72838809868948895</v>
      </c>
      <c r="N12" s="25" t="e">
        <f t="shared" si="3"/>
        <v>#DIV/0!</v>
      </c>
      <c r="O12" s="25" t="e">
        <f t="shared" si="4"/>
        <v>#DIV/0!</v>
      </c>
      <c r="Q12" t="e">
        <f>D12/F12</f>
        <v>#DIV/0!</v>
      </c>
      <c r="R12" s="3">
        <f t="shared" si="6"/>
        <v>1.2820512820512819</v>
      </c>
      <c r="S12">
        <f>1/I12</f>
        <v>0.25897336935546122</v>
      </c>
      <c r="T12" t="e">
        <f>(S12-Q12)*F12/((Q12-R12)+(S12-Q12))</f>
        <v>#DIV/0!</v>
      </c>
      <c r="U12" s="24" t="e">
        <f>T12/D12</f>
        <v>#DIV/0!</v>
      </c>
      <c r="V12" s="4" t="e">
        <f>T12*R12</f>
        <v>#DIV/0!</v>
      </c>
    </row>
    <row r="13" spans="1:22">
      <c r="A13" s="16"/>
      <c r="B13" s="17" t="s">
        <v>19</v>
      </c>
      <c r="C13" s="18">
        <v>79</v>
      </c>
      <c r="E13" s="19"/>
      <c r="G13" s="12"/>
      <c r="H13" s="12"/>
      <c r="I13" s="24"/>
      <c r="J13" s="19" t="s">
        <v>20</v>
      </c>
      <c r="K13" s="19" t="s">
        <v>20</v>
      </c>
      <c r="L13" s="19" t="s">
        <v>20</v>
      </c>
      <c r="M13" s="19"/>
      <c r="N13" s="19"/>
      <c r="O13" s="25"/>
      <c r="U13" s="24"/>
    </row>
    <row r="14" spans="1:22">
      <c r="A14" s="16"/>
      <c r="B14" t="s">
        <v>28</v>
      </c>
      <c r="C14" s="20">
        <v>257</v>
      </c>
      <c r="E14">
        <v>259</v>
      </c>
      <c r="G14" s="12" t="e">
        <f t="shared" ref="G14:G20" si="8">F14/D14</f>
        <v>#DIV/0!</v>
      </c>
      <c r="H14" s="30">
        <v>0.96</v>
      </c>
      <c r="I14" s="24"/>
      <c r="J14">
        <v>11</v>
      </c>
      <c r="K14">
        <f t="shared" ref="K14:K20" si="9">2*J14+2-L14</f>
        <v>20</v>
      </c>
      <c r="L14">
        <v>4</v>
      </c>
      <c r="M14" s="3">
        <f t="shared" ref="M14:M20" si="10">(L14*35.453)/(J14*12.0107+K14*1.00794+L14*35.453)</f>
        <v>0.48220858687095891</v>
      </c>
      <c r="N14" s="25" t="e">
        <f t="shared" ref="N14:N20" si="11">D14/$D$47</f>
        <v>#DIV/0!</v>
      </c>
      <c r="O14" s="25" t="e">
        <f t="shared" ref="O14:O20" si="12">(M14*N14)/$N$39</f>
        <v>#DIV/0!</v>
      </c>
      <c r="Q14" t="e">
        <f t="shared" si="7"/>
        <v>#DIV/0!</v>
      </c>
      <c r="R14" s="3">
        <f t="shared" si="6"/>
        <v>1.0416666666666667</v>
      </c>
      <c r="U14" s="24"/>
    </row>
    <row r="15" spans="1:22">
      <c r="A15" s="16"/>
      <c r="B15" t="s">
        <v>29</v>
      </c>
      <c r="C15" s="20">
        <v>293</v>
      </c>
      <c r="E15">
        <v>291</v>
      </c>
      <c r="G15" s="12" t="e">
        <f t="shared" si="8"/>
        <v>#DIV/0!</v>
      </c>
      <c r="H15" s="30">
        <v>0.78</v>
      </c>
      <c r="I15" s="24"/>
      <c r="J15">
        <v>11</v>
      </c>
      <c r="K15">
        <f t="shared" si="9"/>
        <v>19</v>
      </c>
      <c r="L15">
        <f t="shared" ref="L15:L20" si="13">L14+1</f>
        <v>5</v>
      </c>
      <c r="M15" s="3">
        <f t="shared" si="10"/>
        <v>0.5395643598784855</v>
      </c>
      <c r="N15" s="25" t="e">
        <f t="shared" si="11"/>
        <v>#DIV/0!</v>
      </c>
      <c r="O15" s="25" t="e">
        <f t="shared" si="12"/>
        <v>#DIV/0!</v>
      </c>
      <c r="Q15" t="e">
        <f t="shared" si="7"/>
        <v>#DIV/0!</v>
      </c>
      <c r="R15" s="3">
        <f t="shared" si="6"/>
        <v>1.2820512820512819</v>
      </c>
      <c r="U15" s="24"/>
    </row>
    <row r="16" spans="1:22">
      <c r="A16" s="16"/>
      <c r="B16" t="s">
        <v>30</v>
      </c>
      <c r="C16" s="20">
        <v>327</v>
      </c>
      <c r="E16">
        <v>329</v>
      </c>
      <c r="G16" s="27" t="e">
        <f t="shared" si="8"/>
        <v>#DIV/0!</v>
      </c>
      <c r="H16" s="27">
        <v>0.64</v>
      </c>
      <c r="I16" s="24"/>
      <c r="J16">
        <v>11</v>
      </c>
      <c r="K16">
        <f t="shared" si="9"/>
        <v>18</v>
      </c>
      <c r="L16">
        <f t="shared" si="13"/>
        <v>6</v>
      </c>
      <c r="M16" s="3">
        <f t="shared" si="10"/>
        <v>0.58603451630291614</v>
      </c>
      <c r="N16" s="25" t="e">
        <f t="shared" si="11"/>
        <v>#DIV/0!</v>
      </c>
      <c r="O16" s="25" t="e">
        <f t="shared" si="12"/>
        <v>#DIV/0!</v>
      </c>
      <c r="Q16" t="e">
        <f t="shared" si="7"/>
        <v>#DIV/0!</v>
      </c>
      <c r="R16" s="3">
        <f t="shared" si="6"/>
        <v>1.5625</v>
      </c>
      <c r="U16" s="24"/>
    </row>
    <row r="17" spans="1:22">
      <c r="A17" s="16"/>
      <c r="B17" t="s">
        <v>31</v>
      </c>
      <c r="C17" s="20">
        <v>361</v>
      </c>
      <c r="E17">
        <v>363</v>
      </c>
      <c r="G17" s="12" t="e">
        <f t="shared" si="8"/>
        <v>#DIV/0!</v>
      </c>
      <c r="H17" s="12">
        <v>0.8</v>
      </c>
      <c r="I17" s="24"/>
      <c r="J17">
        <v>11</v>
      </c>
      <c r="K17">
        <f t="shared" si="9"/>
        <v>17</v>
      </c>
      <c r="L17">
        <f t="shared" si="13"/>
        <v>7</v>
      </c>
      <c r="M17" s="3">
        <f t="shared" si="10"/>
        <v>0.62444945404360397</v>
      </c>
      <c r="N17" s="25" t="e">
        <f t="shared" si="11"/>
        <v>#DIV/0!</v>
      </c>
      <c r="O17" s="25" t="e">
        <f t="shared" si="12"/>
        <v>#DIV/0!</v>
      </c>
      <c r="Q17" t="e">
        <f t="shared" si="7"/>
        <v>#DIV/0!</v>
      </c>
      <c r="R17" s="3">
        <f t="shared" si="6"/>
        <v>1.25</v>
      </c>
      <c r="U17" s="24"/>
    </row>
    <row r="18" spans="1:22">
      <c r="B18" t="s">
        <v>32</v>
      </c>
      <c r="C18" s="20">
        <v>395</v>
      </c>
      <c r="E18">
        <v>397</v>
      </c>
      <c r="G18" s="22" t="e">
        <f t="shared" si="8"/>
        <v>#DIV/0!</v>
      </c>
      <c r="H18" s="22">
        <v>0.96</v>
      </c>
      <c r="I18" s="24">
        <f>1.18/8.14</f>
        <v>0.14496314496314494</v>
      </c>
      <c r="J18">
        <v>11</v>
      </c>
      <c r="K18">
        <f t="shared" si="9"/>
        <v>16</v>
      </c>
      <c r="L18">
        <f t="shared" si="13"/>
        <v>8</v>
      </c>
      <c r="M18" s="3">
        <f t="shared" si="10"/>
        <v>0.65673658158263559</v>
      </c>
      <c r="N18" s="25" t="e">
        <f t="shared" si="11"/>
        <v>#DIV/0!</v>
      </c>
      <c r="O18" s="25" t="e">
        <f t="shared" si="12"/>
        <v>#DIV/0!</v>
      </c>
      <c r="P18" s="25"/>
      <c r="Q18" t="e">
        <f t="shared" si="7"/>
        <v>#DIV/0!</v>
      </c>
      <c r="R18" s="3">
        <f t="shared" si="6"/>
        <v>1.0416666666666667</v>
      </c>
      <c r="S18">
        <f>1/I18</f>
        <v>6.8983050847457639</v>
      </c>
      <c r="T18" t="e">
        <f>(S18-Q18)*F18/((Q18-R18)+(S18-Q18))</f>
        <v>#DIV/0!</v>
      </c>
      <c r="U18" s="24" t="e">
        <f>T18/D18</f>
        <v>#DIV/0!</v>
      </c>
      <c r="V18" s="4" t="e">
        <f>T18*R18</f>
        <v>#DIV/0!</v>
      </c>
    </row>
    <row r="19" spans="1:22">
      <c r="A19" s="14"/>
      <c r="B19" t="s">
        <v>33</v>
      </c>
      <c r="C19" s="20">
        <v>431</v>
      </c>
      <c r="E19">
        <v>429</v>
      </c>
      <c r="G19" s="22" t="e">
        <f t="shared" si="8"/>
        <v>#DIV/0!</v>
      </c>
      <c r="H19" s="22">
        <v>0.89</v>
      </c>
      <c r="I19" s="24">
        <f>16.73/3.27</f>
        <v>5.1162079510703364</v>
      </c>
      <c r="J19">
        <v>11</v>
      </c>
      <c r="K19">
        <f t="shared" si="9"/>
        <v>15</v>
      </c>
      <c r="L19">
        <f t="shared" si="13"/>
        <v>9</v>
      </c>
      <c r="M19" s="3">
        <f t="shared" si="10"/>
        <v>0.6842538222115665</v>
      </c>
      <c r="N19" s="25" t="e">
        <f t="shared" si="11"/>
        <v>#DIV/0!</v>
      </c>
      <c r="O19" s="25" t="e">
        <f t="shared" si="12"/>
        <v>#DIV/0!</v>
      </c>
      <c r="P19" s="25"/>
      <c r="Q19" t="e">
        <f>D19/F19</f>
        <v>#DIV/0!</v>
      </c>
      <c r="R19" s="3">
        <f t="shared" si="6"/>
        <v>1.1235955056179776</v>
      </c>
      <c r="S19">
        <f>1/I19</f>
        <v>0.19545726240286909</v>
      </c>
      <c r="T19" t="e">
        <f>(S19-Q19)*F19/((Q19-R19)+(S19-Q19))</f>
        <v>#DIV/0!</v>
      </c>
      <c r="U19" s="24" t="e">
        <f>T19/D19</f>
        <v>#DIV/0!</v>
      </c>
      <c r="V19" s="4" t="e">
        <f>T19*R19</f>
        <v>#DIV/0!</v>
      </c>
    </row>
    <row r="20" spans="1:22">
      <c r="B20" t="s">
        <v>34</v>
      </c>
      <c r="C20" s="20">
        <v>465</v>
      </c>
      <c r="E20">
        <v>463</v>
      </c>
      <c r="G20" s="22" t="e">
        <f t="shared" si="8"/>
        <v>#DIV/0!</v>
      </c>
      <c r="H20" s="22">
        <v>0.78</v>
      </c>
      <c r="I20" s="24">
        <f>25.91/6.71</f>
        <v>3.8614008941877795</v>
      </c>
      <c r="J20">
        <v>11</v>
      </c>
      <c r="K20">
        <f t="shared" si="9"/>
        <v>14</v>
      </c>
      <c r="L20">
        <f t="shared" si="13"/>
        <v>10</v>
      </c>
      <c r="M20" s="3">
        <f t="shared" si="10"/>
        <v>0.70798547628293584</v>
      </c>
      <c r="N20" s="25" t="e">
        <f t="shared" si="11"/>
        <v>#DIV/0!</v>
      </c>
      <c r="O20" s="25" t="e">
        <f t="shared" si="12"/>
        <v>#DIV/0!</v>
      </c>
      <c r="P20" s="3"/>
      <c r="Q20" t="e">
        <f>D20/F20</f>
        <v>#DIV/0!</v>
      </c>
      <c r="R20" s="3">
        <f t="shared" si="6"/>
        <v>1.2820512820512819</v>
      </c>
      <c r="S20">
        <f>1/I20</f>
        <v>0.25897336935546122</v>
      </c>
      <c r="T20" t="e">
        <f>(S20-Q20)*F20/((Q20-R20)+(S20-Q20))</f>
        <v>#DIV/0!</v>
      </c>
      <c r="U20" s="24" t="e">
        <f>T20/D20</f>
        <v>#DIV/0!</v>
      </c>
      <c r="V20" s="4" t="e">
        <f>T20*R20</f>
        <v>#DIV/0!</v>
      </c>
    </row>
    <row r="21" spans="1:22">
      <c r="B21" s="17" t="s">
        <v>19</v>
      </c>
      <c r="C21" s="18">
        <v>79</v>
      </c>
      <c r="D21" s="19"/>
      <c r="E21" s="19"/>
      <c r="G21" s="12"/>
      <c r="H21" s="12"/>
      <c r="I21" s="24"/>
      <c r="J21" s="19" t="s">
        <v>20</v>
      </c>
      <c r="K21" s="19" t="s">
        <v>20</v>
      </c>
      <c r="L21" s="19" t="s">
        <v>20</v>
      </c>
      <c r="M21" s="19"/>
      <c r="N21" s="19"/>
      <c r="O21" s="25"/>
      <c r="P21" s="3"/>
      <c r="U21" s="24"/>
    </row>
    <row r="22" spans="1:22">
      <c r="B22" t="s">
        <v>35</v>
      </c>
      <c r="C22" s="20">
        <v>271</v>
      </c>
      <c r="E22" s="21">
        <v>273</v>
      </c>
      <c r="G22" s="22" t="e">
        <f t="shared" ref="G22:G28" si="14">F22/D22</f>
        <v>#DIV/0!</v>
      </c>
      <c r="H22" s="23">
        <v>0.96</v>
      </c>
      <c r="I22" s="24"/>
      <c r="J22">
        <v>12</v>
      </c>
      <c r="K22">
        <f t="shared" ref="K22:K28" si="15">2*J22+2-L22</f>
        <v>22</v>
      </c>
      <c r="L22">
        <v>4</v>
      </c>
      <c r="M22" s="3">
        <f t="shared" ref="M22:M28" si="16">(L22*35.453)/(J22*12.0107+K22*1.00794+L22*35.453)</f>
        <v>0.46025660282515218</v>
      </c>
      <c r="N22" s="25" t="e">
        <f t="shared" ref="N22:N28" si="17">D22/$D$21</f>
        <v>#DIV/0!</v>
      </c>
      <c r="O22" s="25" t="e">
        <f t="shared" ref="O22:O28" si="18">(M22*N22)/$N$39</f>
        <v>#DIV/0!</v>
      </c>
      <c r="P22" s="3"/>
      <c r="Q22" t="e">
        <f t="shared" si="7"/>
        <v>#DIV/0!</v>
      </c>
      <c r="R22" s="3">
        <f t="shared" si="6"/>
        <v>1.0416666666666667</v>
      </c>
      <c r="U22" s="24"/>
    </row>
    <row r="23" spans="1:22">
      <c r="B23" t="s">
        <v>36</v>
      </c>
      <c r="C23" s="20">
        <v>307</v>
      </c>
      <c r="E23">
        <v>305</v>
      </c>
      <c r="G23" s="22" t="e">
        <f t="shared" si="14"/>
        <v>#DIV/0!</v>
      </c>
      <c r="H23" s="23">
        <v>0.78</v>
      </c>
      <c r="I23" s="24"/>
      <c r="J23">
        <v>12</v>
      </c>
      <c r="K23">
        <f t="shared" si="15"/>
        <v>21</v>
      </c>
      <c r="L23">
        <f t="shared" ref="L23:L28" si="19">L22+1</f>
        <v>5</v>
      </c>
      <c r="M23" s="3">
        <f t="shared" si="16"/>
        <v>0.51747118038893836</v>
      </c>
      <c r="N23" s="25" t="e">
        <f t="shared" si="17"/>
        <v>#DIV/0!</v>
      </c>
      <c r="O23" s="25" t="e">
        <f t="shared" si="18"/>
        <v>#DIV/0!</v>
      </c>
      <c r="P23" s="3"/>
      <c r="Q23" t="e">
        <f t="shared" si="7"/>
        <v>#DIV/0!</v>
      </c>
      <c r="R23" s="3">
        <f t="shared" si="6"/>
        <v>1.2820512820512819</v>
      </c>
      <c r="U23" s="24"/>
    </row>
    <row r="24" spans="1:22">
      <c r="B24" t="s">
        <v>37</v>
      </c>
      <c r="C24" s="20">
        <v>341</v>
      </c>
      <c r="E24">
        <v>343</v>
      </c>
      <c r="G24" s="27" t="e">
        <f t="shared" si="14"/>
        <v>#DIV/0!</v>
      </c>
      <c r="H24" s="27">
        <v>0.64</v>
      </c>
      <c r="I24" s="24"/>
      <c r="J24">
        <v>12</v>
      </c>
      <c r="K24">
        <f t="shared" si="15"/>
        <v>20</v>
      </c>
      <c r="L24">
        <f t="shared" si="19"/>
        <v>6</v>
      </c>
      <c r="M24" s="3">
        <f t="shared" si="16"/>
        <v>0.56423094429466758</v>
      </c>
      <c r="N24" s="25" t="e">
        <f t="shared" si="17"/>
        <v>#DIV/0!</v>
      </c>
      <c r="O24" s="25" t="e">
        <f t="shared" si="18"/>
        <v>#DIV/0!</v>
      </c>
      <c r="P24" s="3"/>
      <c r="Q24" t="e">
        <f t="shared" si="7"/>
        <v>#DIV/0!</v>
      </c>
      <c r="R24" s="3">
        <f t="shared" si="6"/>
        <v>1.5625</v>
      </c>
      <c r="U24" s="24"/>
    </row>
    <row r="25" spans="1:22">
      <c r="B25" t="s">
        <v>38</v>
      </c>
      <c r="C25" s="20">
        <v>375</v>
      </c>
      <c r="E25">
        <v>377</v>
      </c>
      <c r="G25" s="26" t="e">
        <f t="shared" si="14"/>
        <v>#DIV/0!</v>
      </c>
      <c r="H25" s="26">
        <v>0.8</v>
      </c>
      <c r="I25" s="24"/>
      <c r="J25">
        <v>12</v>
      </c>
      <c r="K25">
        <f t="shared" si="15"/>
        <v>19</v>
      </c>
      <c r="L25">
        <f t="shared" si="19"/>
        <v>7</v>
      </c>
      <c r="M25" s="3">
        <f t="shared" si="16"/>
        <v>0.60316160694612275</v>
      </c>
      <c r="N25" s="25" t="e">
        <f t="shared" si="17"/>
        <v>#DIV/0!</v>
      </c>
      <c r="O25" s="25" t="e">
        <f t="shared" si="18"/>
        <v>#DIV/0!</v>
      </c>
      <c r="P25" s="3"/>
      <c r="Q25" t="e">
        <f t="shared" si="7"/>
        <v>#DIV/0!</v>
      </c>
      <c r="R25" s="3">
        <f t="shared" si="6"/>
        <v>1.25</v>
      </c>
      <c r="U25" s="24"/>
    </row>
    <row r="26" spans="1:22">
      <c r="B26" t="s">
        <v>39</v>
      </c>
      <c r="C26" s="20">
        <v>409</v>
      </c>
      <c r="E26">
        <v>411</v>
      </c>
      <c r="G26" s="26" t="e">
        <f t="shared" si="14"/>
        <v>#DIV/0!</v>
      </c>
      <c r="H26" s="12">
        <v>0.96</v>
      </c>
      <c r="I26" s="24"/>
      <c r="J26">
        <v>12</v>
      </c>
      <c r="K26">
        <f t="shared" si="15"/>
        <v>18</v>
      </c>
      <c r="L26">
        <f t="shared" si="19"/>
        <v>8</v>
      </c>
      <c r="M26" s="3">
        <f t="shared" si="16"/>
        <v>0.63607754394013372</v>
      </c>
      <c r="N26" s="25" t="e">
        <f t="shared" si="17"/>
        <v>#DIV/0!</v>
      </c>
      <c r="O26" s="25" t="e">
        <f t="shared" si="18"/>
        <v>#DIV/0!</v>
      </c>
      <c r="Q26" t="e">
        <f t="shared" si="7"/>
        <v>#DIV/0!</v>
      </c>
      <c r="R26" s="3">
        <f t="shared" si="6"/>
        <v>1.0416666666666667</v>
      </c>
      <c r="U26" s="24"/>
    </row>
    <row r="27" spans="1:22">
      <c r="B27" t="s">
        <v>40</v>
      </c>
      <c r="C27" s="20">
        <v>445</v>
      </c>
      <c r="E27">
        <v>443</v>
      </c>
      <c r="G27" s="12" t="e">
        <f t="shared" si="14"/>
        <v>#DIV/0!</v>
      </c>
      <c r="H27" s="12">
        <v>0.89</v>
      </c>
      <c r="I27" s="24"/>
      <c r="J27">
        <v>12</v>
      </c>
      <c r="K27">
        <f t="shared" si="15"/>
        <v>17</v>
      </c>
      <c r="L27">
        <f t="shared" si="19"/>
        <v>9</v>
      </c>
      <c r="M27" s="3">
        <f t="shared" si="16"/>
        <v>0.66427269762329788</v>
      </c>
      <c r="N27" s="25" t="e">
        <f t="shared" si="17"/>
        <v>#DIV/0!</v>
      </c>
      <c r="O27" s="25" t="e">
        <f t="shared" si="18"/>
        <v>#DIV/0!</v>
      </c>
      <c r="Q27" t="e">
        <f t="shared" si="7"/>
        <v>#DIV/0!</v>
      </c>
      <c r="R27" s="3">
        <f t="shared" si="6"/>
        <v>1.1235955056179776</v>
      </c>
      <c r="U27" s="24"/>
    </row>
    <row r="28" spans="1:22">
      <c r="B28" t="s">
        <v>41</v>
      </c>
      <c r="C28" s="20">
        <v>479</v>
      </c>
      <c r="E28">
        <v>477</v>
      </c>
      <c r="G28" s="12" t="e">
        <f t="shared" si="14"/>
        <v>#DIV/0!</v>
      </c>
      <c r="H28" s="12">
        <v>0.78</v>
      </c>
      <c r="I28" s="24"/>
      <c r="J28">
        <v>12</v>
      </c>
      <c r="K28">
        <f t="shared" si="15"/>
        <v>16</v>
      </c>
      <c r="L28">
        <f t="shared" si="19"/>
        <v>10</v>
      </c>
      <c r="M28" s="3">
        <f t="shared" si="16"/>
        <v>0.68869469190892429</v>
      </c>
      <c r="N28" s="25" t="e">
        <f t="shared" si="17"/>
        <v>#DIV/0!</v>
      </c>
      <c r="O28" s="25" t="e">
        <f t="shared" si="18"/>
        <v>#DIV/0!</v>
      </c>
      <c r="Q28" t="e">
        <f t="shared" si="7"/>
        <v>#DIV/0!</v>
      </c>
      <c r="R28" s="3">
        <f t="shared" si="6"/>
        <v>1.2820512820512819</v>
      </c>
      <c r="U28" s="24"/>
    </row>
    <row r="29" spans="1:22">
      <c r="B29" s="17" t="s">
        <v>19</v>
      </c>
      <c r="C29" s="18">
        <v>79</v>
      </c>
      <c r="D29" s="19"/>
      <c r="E29" s="19"/>
      <c r="G29" s="12"/>
      <c r="H29" s="12"/>
      <c r="I29" s="24"/>
      <c r="J29" s="19" t="s">
        <v>20</v>
      </c>
      <c r="K29" s="19" t="s">
        <v>20</v>
      </c>
      <c r="L29" s="19" t="s">
        <v>20</v>
      </c>
      <c r="M29" s="19"/>
      <c r="N29" s="19"/>
      <c r="O29" s="25"/>
      <c r="U29" s="24"/>
    </row>
    <row r="30" spans="1:22">
      <c r="B30" t="s">
        <v>42</v>
      </c>
      <c r="C30" s="20">
        <v>285</v>
      </c>
      <c r="E30" s="21">
        <v>287</v>
      </c>
      <c r="G30" s="12" t="e">
        <f t="shared" ref="G30:G36" si="20">F30/D30</f>
        <v>#DIV/0!</v>
      </c>
      <c r="H30" s="30">
        <v>0.96</v>
      </c>
      <c r="I30" s="24"/>
      <c r="J30">
        <v>13</v>
      </c>
      <c r="K30">
        <f t="shared" ref="K30:K36" si="21">2*J30+2-L30</f>
        <v>24</v>
      </c>
      <c r="L30">
        <v>4</v>
      </c>
      <c r="M30" s="3">
        <f t="shared" ref="M30:M36" si="22">(L30*35.453)/(J30*12.0107+K30*1.00794+L30*35.453)</f>
        <v>0.4402162700719926</v>
      </c>
      <c r="N30" s="25" t="e">
        <f t="shared" ref="N30:N36" si="23">D30/$D$29</f>
        <v>#DIV/0!</v>
      </c>
      <c r="O30" s="25" t="e">
        <f t="shared" ref="O30:O36" si="24">(M30*N30)/$N$39</f>
        <v>#DIV/0!</v>
      </c>
      <c r="Q30" t="e">
        <f t="shared" si="7"/>
        <v>#DIV/0!</v>
      </c>
      <c r="R30" s="3">
        <f t="shared" si="6"/>
        <v>1.0416666666666667</v>
      </c>
      <c r="U30" s="24"/>
    </row>
    <row r="31" spans="1:22">
      <c r="B31" t="s">
        <v>43</v>
      </c>
      <c r="C31" s="20">
        <v>321</v>
      </c>
      <c r="E31">
        <v>319</v>
      </c>
      <c r="G31" s="22" t="e">
        <f t="shared" si="20"/>
        <v>#DIV/0!</v>
      </c>
      <c r="H31" s="23">
        <v>0.78</v>
      </c>
      <c r="I31" s="24"/>
      <c r="J31">
        <v>13</v>
      </c>
      <c r="K31">
        <f t="shared" si="21"/>
        <v>23</v>
      </c>
      <c r="L31">
        <f t="shared" ref="L31:L36" si="25">L30+1</f>
        <v>5</v>
      </c>
      <c r="M31" s="3">
        <f t="shared" si="22"/>
        <v>0.49711610123899175</v>
      </c>
      <c r="N31" s="25" t="e">
        <f t="shared" si="23"/>
        <v>#DIV/0!</v>
      </c>
      <c r="O31" s="25" t="e">
        <f t="shared" si="24"/>
        <v>#DIV/0!</v>
      </c>
      <c r="Q31" t="e">
        <f t="shared" si="7"/>
        <v>#DIV/0!</v>
      </c>
      <c r="R31" s="3">
        <f t="shared" si="6"/>
        <v>1.2820512820512819</v>
      </c>
      <c r="U31" s="24"/>
    </row>
    <row r="32" spans="1:22">
      <c r="B32" t="s">
        <v>44</v>
      </c>
      <c r="C32" s="20">
        <v>355</v>
      </c>
      <c r="E32">
        <v>357</v>
      </c>
      <c r="G32" s="30" t="e">
        <f t="shared" si="20"/>
        <v>#DIV/0!</v>
      </c>
      <c r="H32" s="30">
        <v>0.64</v>
      </c>
      <c r="I32" s="24"/>
      <c r="J32">
        <v>13</v>
      </c>
      <c r="K32">
        <f t="shared" si="21"/>
        <v>22</v>
      </c>
      <c r="L32">
        <f t="shared" si="25"/>
        <v>6</v>
      </c>
      <c r="M32" s="3">
        <f t="shared" si="22"/>
        <v>0.54399159065792557</v>
      </c>
      <c r="N32" s="25" t="e">
        <f t="shared" si="23"/>
        <v>#DIV/0!</v>
      </c>
      <c r="O32" s="25" t="e">
        <f t="shared" si="24"/>
        <v>#DIV/0!</v>
      </c>
      <c r="Q32" t="e">
        <f t="shared" si="7"/>
        <v>#DIV/0!</v>
      </c>
      <c r="R32" s="3">
        <f t="shared" si="6"/>
        <v>1.5625</v>
      </c>
      <c r="U32" s="24"/>
    </row>
    <row r="33" spans="1:22">
      <c r="B33" t="s">
        <v>45</v>
      </c>
      <c r="C33" s="20">
        <v>389</v>
      </c>
      <c r="E33">
        <v>391</v>
      </c>
      <c r="G33" s="12" t="e">
        <f t="shared" si="20"/>
        <v>#DIV/0!</v>
      </c>
      <c r="H33" s="12">
        <v>0.8</v>
      </c>
      <c r="I33" s="24"/>
      <c r="J33">
        <v>13</v>
      </c>
      <c r="K33">
        <f t="shared" si="21"/>
        <v>21</v>
      </c>
      <c r="L33">
        <f t="shared" si="25"/>
        <v>7</v>
      </c>
      <c r="M33" s="3">
        <f t="shared" si="22"/>
        <v>0.58327734125316899</v>
      </c>
      <c r="N33" s="25" t="e">
        <f t="shared" si="23"/>
        <v>#DIV/0!</v>
      </c>
      <c r="O33" s="25" t="e">
        <f t="shared" si="24"/>
        <v>#DIV/0!</v>
      </c>
      <c r="Q33" t="e">
        <f t="shared" si="7"/>
        <v>#DIV/0!</v>
      </c>
      <c r="R33" s="3">
        <f t="shared" si="6"/>
        <v>1.25</v>
      </c>
      <c r="U33" s="24"/>
    </row>
    <row r="34" spans="1:22">
      <c r="B34" t="s">
        <v>46</v>
      </c>
      <c r="C34" s="20">
        <v>423</v>
      </c>
      <c r="E34">
        <v>425</v>
      </c>
      <c r="G34" s="12" t="e">
        <f t="shared" si="20"/>
        <v>#DIV/0!</v>
      </c>
      <c r="H34" s="12">
        <v>0.96</v>
      </c>
      <c r="I34" s="24"/>
      <c r="J34">
        <v>13</v>
      </c>
      <c r="K34">
        <f t="shared" si="21"/>
        <v>20</v>
      </c>
      <c r="L34">
        <f t="shared" si="25"/>
        <v>8</v>
      </c>
      <c r="M34" s="3">
        <f t="shared" si="22"/>
        <v>0.61667861434734905</v>
      </c>
      <c r="N34" s="25" t="e">
        <f t="shared" si="23"/>
        <v>#DIV/0!</v>
      </c>
      <c r="O34" s="25" t="e">
        <f t="shared" si="24"/>
        <v>#DIV/0!</v>
      </c>
      <c r="Q34" t="e">
        <f t="shared" si="7"/>
        <v>#DIV/0!</v>
      </c>
      <c r="R34" s="3">
        <f t="shared" si="6"/>
        <v>1.0416666666666667</v>
      </c>
      <c r="U34" s="24"/>
    </row>
    <row r="35" spans="1:22">
      <c r="B35" t="s">
        <v>47</v>
      </c>
      <c r="C35" s="20">
        <v>459</v>
      </c>
      <c r="E35">
        <v>457</v>
      </c>
      <c r="G35" s="12" t="e">
        <f t="shared" si="20"/>
        <v>#DIV/0!</v>
      </c>
      <c r="H35" s="12">
        <v>0.89</v>
      </c>
      <c r="I35" s="24"/>
      <c r="J35">
        <v>13</v>
      </c>
      <c r="K35">
        <f t="shared" si="21"/>
        <v>19</v>
      </c>
      <c r="L35">
        <f t="shared" si="25"/>
        <v>9</v>
      </c>
      <c r="M35" s="3">
        <f t="shared" si="22"/>
        <v>0.64542541435212419</v>
      </c>
      <c r="N35" s="25" t="e">
        <f t="shared" si="23"/>
        <v>#DIV/0!</v>
      </c>
      <c r="O35" s="25" t="e">
        <f t="shared" si="24"/>
        <v>#DIV/0!</v>
      </c>
      <c r="Q35" t="e">
        <f t="shared" si="7"/>
        <v>#DIV/0!</v>
      </c>
      <c r="R35" s="3">
        <f t="shared" si="6"/>
        <v>1.1235955056179776</v>
      </c>
      <c r="U35" s="24"/>
    </row>
    <row r="36" spans="1:22">
      <c r="B36" s="28" t="s">
        <v>48</v>
      </c>
      <c r="C36" s="29">
        <v>493</v>
      </c>
      <c r="E36">
        <v>491</v>
      </c>
      <c r="G36" s="12" t="e">
        <f t="shared" si="20"/>
        <v>#DIV/0!</v>
      </c>
      <c r="H36" s="12">
        <v>0.78</v>
      </c>
      <c r="I36" s="24"/>
      <c r="J36">
        <v>13</v>
      </c>
      <c r="K36">
        <f t="shared" si="21"/>
        <v>18</v>
      </c>
      <c r="L36">
        <f t="shared" si="25"/>
        <v>10</v>
      </c>
      <c r="M36" s="3">
        <f t="shared" si="22"/>
        <v>0.67042727205784769</v>
      </c>
      <c r="N36" s="25" t="e">
        <f t="shared" si="23"/>
        <v>#DIV/0!</v>
      </c>
      <c r="O36" s="25" t="e">
        <f t="shared" si="24"/>
        <v>#DIV/0!</v>
      </c>
      <c r="Q36" t="e">
        <f t="shared" si="7"/>
        <v>#DIV/0!</v>
      </c>
      <c r="R36" s="3">
        <f t="shared" si="6"/>
        <v>1.2820512820512819</v>
      </c>
      <c r="U36" s="24"/>
    </row>
    <row r="37" spans="1:22">
      <c r="C37" s="20"/>
      <c r="M37" s="3"/>
      <c r="N37" s="25"/>
      <c r="O37" s="25"/>
    </row>
    <row r="38" spans="1:22">
      <c r="C38" s="20"/>
      <c r="O38" s="25"/>
    </row>
    <row r="39" spans="1:22">
      <c r="C39" s="20"/>
      <c r="M39" s="3" t="s">
        <v>49</v>
      </c>
      <c r="N39" s="25" t="e">
        <f>SUM(N6:N36)</f>
        <v>#DIV/0!</v>
      </c>
      <c r="O39" s="25"/>
    </row>
    <row r="40" spans="1:22">
      <c r="C40" s="20"/>
      <c r="M40" s="3" t="s">
        <v>50</v>
      </c>
      <c r="N40" s="25" t="e">
        <f>SUM(O5:O36)*100</f>
        <v>#DIV/0!</v>
      </c>
      <c r="O40" s="25"/>
    </row>
    <row r="41" spans="1:22">
      <c r="C41" s="20"/>
      <c r="M41" s="3" t="s">
        <v>51</v>
      </c>
      <c r="N41" s="25" t="e">
        <f>N39/N42</f>
        <v>#DIV/0!</v>
      </c>
      <c r="O41" s="25"/>
    </row>
    <row r="42" spans="1:22">
      <c r="M42" s="3" t="s">
        <v>52</v>
      </c>
      <c r="N42" s="25">
        <f>10</f>
        <v>10</v>
      </c>
    </row>
    <row r="43" spans="1:22">
      <c r="A43" s="5"/>
      <c r="B43" s="5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22">
      <c r="A44" s="5"/>
      <c r="B44" s="5" t="s">
        <v>53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22">
      <c r="A45" s="7"/>
      <c r="B45" s="7"/>
      <c r="C45" s="8" t="s">
        <v>1</v>
      </c>
      <c r="D45" s="8"/>
      <c r="E45" s="9" t="s">
        <v>2</v>
      </c>
      <c r="F45" s="9"/>
      <c r="G45" t="s">
        <v>3</v>
      </c>
      <c r="H45" t="s">
        <v>4</v>
      </c>
    </row>
    <row r="46" spans="1:22">
      <c r="A46" s="10"/>
      <c r="B46" s="10"/>
      <c r="C46" s="11" t="s">
        <v>5</v>
      </c>
      <c r="D46" s="2" t="s">
        <v>6</v>
      </c>
      <c r="E46" s="11" t="s">
        <v>5</v>
      </c>
      <c r="F46" s="2" t="s">
        <v>6</v>
      </c>
      <c r="G46" s="12"/>
      <c r="H46" s="12"/>
      <c r="I46" t="s">
        <v>7</v>
      </c>
      <c r="J46" s="13" t="s">
        <v>8</v>
      </c>
      <c r="K46" s="13" t="s">
        <v>9</v>
      </c>
      <c r="L46" s="13" t="s">
        <v>10</v>
      </c>
      <c r="M46" s="13" t="s">
        <v>11</v>
      </c>
      <c r="N46" s="13" t="s">
        <v>12</v>
      </c>
      <c r="O46" s="13" t="s">
        <v>13</v>
      </c>
      <c r="Q46" s="14" t="s">
        <v>14</v>
      </c>
      <c r="R46" s="3" t="s">
        <v>15</v>
      </c>
      <c r="S46" s="14" t="s">
        <v>16</v>
      </c>
      <c r="T46" s="14" t="s">
        <v>17</v>
      </c>
      <c r="V46" s="15" t="s">
        <v>18</v>
      </c>
    </row>
    <row r="47" spans="1:22">
      <c r="A47" s="16"/>
      <c r="B47" s="17" t="s">
        <v>19</v>
      </c>
      <c r="C47" s="18">
        <v>79</v>
      </c>
      <c r="D47" s="19"/>
      <c r="E47" s="19"/>
      <c r="G47" s="12"/>
      <c r="H47" s="12"/>
      <c r="I47" s="24"/>
      <c r="J47" s="19" t="s">
        <v>20</v>
      </c>
      <c r="K47" s="19" t="s">
        <v>20</v>
      </c>
      <c r="L47" s="19" t="s">
        <v>20</v>
      </c>
      <c r="M47" s="19"/>
      <c r="N47" s="19"/>
    </row>
    <row r="48" spans="1:22">
      <c r="A48" s="16"/>
      <c r="B48" t="s">
        <v>21</v>
      </c>
      <c r="C48" s="20">
        <v>243</v>
      </c>
      <c r="E48" s="21">
        <v>245</v>
      </c>
      <c r="G48" s="12" t="e">
        <f>F48/D48</f>
        <v>#DIV/0!</v>
      </c>
      <c r="H48" s="30">
        <v>0.96</v>
      </c>
      <c r="I48" s="24"/>
      <c r="J48">
        <v>10</v>
      </c>
      <c r="K48">
        <f t="shared" ref="K48:K54" si="26">2*J48+2-L48</f>
        <v>18</v>
      </c>
      <c r="L48">
        <v>4</v>
      </c>
      <c r="M48" s="3">
        <f t="shared" ref="M48:M54" si="27">(L48*35.453)/(J48*12.0107+K48*1.00794+L48*35.453)</f>
        <v>0.50635945079573841</v>
      </c>
      <c r="N48" s="25" t="e">
        <f>D48/$D$47</f>
        <v>#DIV/0!</v>
      </c>
      <c r="O48" s="25" t="e">
        <f t="shared" ref="O48:O54" si="28">(M48*N48)/$N$81</f>
        <v>#DIV/0!</v>
      </c>
      <c r="Q48" t="e">
        <f>D48/F48</f>
        <v>#DIV/0!</v>
      </c>
      <c r="R48" s="3">
        <f>1/H48</f>
        <v>1.0416666666666667</v>
      </c>
      <c r="U48" s="24"/>
    </row>
    <row r="49" spans="1:22">
      <c r="A49" s="16"/>
      <c r="B49" t="s">
        <v>22</v>
      </c>
      <c r="C49" s="20">
        <v>279</v>
      </c>
      <c r="E49">
        <v>277</v>
      </c>
      <c r="G49" s="12" t="e">
        <f t="shared" ref="G49:G54" si="29">F49/D49</f>
        <v>#DIV/0!</v>
      </c>
      <c r="H49" s="30">
        <v>0.78</v>
      </c>
      <c r="I49" s="24"/>
      <c r="J49">
        <v>10</v>
      </c>
      <c r="K49">
        <f t="shared" si="26"/>
        <v>17</v>
      </c>
      <c r="L49">
        <f t="shared" ref="L49:L54" si="30">L48+1</f>
        <v>5</v>
      </c>
      <c r="M49" s="3">
        <f t="shared" si="27"/>
        <v>0.56362819038229295</v>
      </c>
      <c r="N49" s="25" t="e">
        <f t="shared" ref="N49:N54" si="31">D49/$D$47</f>
        <v>#DIV/0!</v>
      </c>
      <c r="O49" s="25" t="e">
        <f t="shared" si="28"/>
        <v>#DIV/0!</v>
      </c>
      <c r="Q49" t="e">
        <f t="shared" ref="Q49:Q54" si="32">D49/F49</f>
        <v>#DIV/0!</v>
      </c>
      <c r="R49" s="3">
        <f t="shared" ref="R49:R54" si="33">1/H49</f>
        <v>1.2820512820512819</v>
      </c>
      <c r="U49" s="24"/>
    </row>
    <row r="50" spans="1:22">
      <c r="A50" s="16"/>
      <c r="B50" t="s">
        <v>23</v>
      </c>
      <c r="C50" s="20">
        <v>313</v>
      </c>
      <c r="E50">
        <v>315</v>
      </c>
      <c r="G50" s="12" t="e">
        <f t="shared" si="29"/>
        <v>#DIV/0!</v>
      </c>
      <c r="H50" s="12">
        <v>0.64</v>
      </c>
      <c r="I50" s="24"/>
      <c r="J50">
        <v>10</v>
      </c>
      <c r="K50">
        <f t="shared" si="26"/>
        <v>16</v>
      </c>
      <c r="L50">
        <f t="shared" si="30"/>
        <v>6</v>
      </c>
      <c r="M50" s="3">
        <f t="shared" si="27"/>
        <v>0.6095909340435437</v>
      </c>
      <c r="N50" s="25" t="e">
        <f t="shared" si="31"/>
        <v>#DIV/0!</v>
      </c>
      <c r="O50" s="25" t="e">
        <f t="shared" si="28"/>
        <v>#DIV/0!</v>
      </c>
      <c r="Q50" t="e">
        <f t="shared" si="32"/>
        <v>#DIV/0!</v>
      </c>
      <c r="R50" s="3">
        <f t="shared" si="33"/>
        <v>1.5625</v>
      </c>
      <c r="U50" s="24"/>
    </row>
    <row r="51" spans="1:22">
      <c r="A51" s="16"/>
      <c r="B51" t="s">
        <v>24</v>
      </c>
      <c r="C51" s="20">
        <v>347</v>
      </c>
      <c r="E51">
        <v>349</v>
      </c>
      <c r="G51" s="12" t="e">
        <f t="shared" si="29"/>
        <v>#DIV/0!</v>
      </c>
      <c r="H51" s="12">
        <v>0.8</v>
      </c>
      <c r="I51" s="24"/>
      <c r="J51">
        <v>10</v>
      </c>
      <c r="K51">
        <f t="shared" si="26"/>
        <v>15</v>
      </c>
      <c r="L51">
        <f t="shared" si="30"/>
        <v>7</v>
      </c>
      <c r="M51" s="3">
        <f t="shared" si="27"/>
        <v>0.64729493259077864</v>
      </c>
      <c r="N51" s="25" t="e">
        <f t="shared" si="31"/>
        <v>#DIV/0!</v>
      </c>
      <c r="O51" s="25" t="e">
        <f t="shared" si="28"/>
        <v>#DIV/0!</v>
      </c>
      <c r="Q51" t="e">
        <f t="shared" si="32"/>
        <v>#DIV/0!</v>
      </c>
      <c r="R51" s="3">
        <f t="shared" si="33"/>
        <v>1.25</v>
      </c>
      <c r="U51" s="24"/>
    </row>
    <row r="52" spans="1:22">
      <c r="A52" s="16"/>
      <c r="B52" t="s">
        <v>25</v>
      </c>
      <c r="C52" s="20">
        <v>381</v>
      </c>
      <c r="E52">
        <v>383</v>
      </c>
      <c r="G52" s="22" t="e">
        <f t="shared" si="29"/>
        <v>#DIV/0!</v>
      </c>
      <c r="H52" s="22">
        <v>0.96</v>
      </c>
      <c r="I52" s="24">
        <f>1.18/8.14</f>
        <v>0.14496314496314494</v>
      </c>
      <c r="J52">
        <v>10</v>
      </c>
      <c r="K52">
        <f t="shared" si="26"/>
        <v>14</v>
      </c>
      <c r="L52">
        <f t="shared" si="30"/>
        <v>8</v>
      </c>
      <c r="M52" s="3">
        <f t="shared" si="27"/>
        <v>0.67878262930672195</v>
      </c>
      <c r="N52" s="25" t="e">
        <f t="shared" si="31"/>
        <v>#DIV/0!</v>
      </c>
      <c r="O52" s="25" t="e">
        <f t="shared" si="28"/>
        <v>#DIV/0!</v>
      </c>
      <c r="Q52" t="e">
        <f t="shared" si="32"/>
        <v>#DIV/0!</v>
      </c>
      <c r="R52" s="3">
        <f t="shared" si="33"/>
        <v>1.0416666666666667</v>
      </c>
      <c r="S52">
        <f>1/I52</f>
        <v>6.8983050847457639</v>
      </c>
      <c r="T52" t="e">
        <f>(S52-Q52)*F52/((Q52-R52)+(S52-Q52))</f>
        <v>#DIV/0!</v>
      </c>
      <c r="U52" s="24" t="e">
        <f>T52/D52</f>
        <v>#DIV/0!</v>
      </c>
      <c r="V52" s="4" t="e">
        <f>T52*R52</f>
        <v>#DIV/0!</v>
      </c>
    </row>
    <row r="53" spans="1:22">
      <c r="A53" s="16"/>
      <c r="B53" t="s">
        <v>26</v>
      </c>
      <c r="C53" s="20">
        <v>417</v>
      </c>
      <c r="D53" s="19"/>
      <c r="E53">
        <v>415</v>
      </c>
      <c r="G53" s="12" t="e">
        <f t="shared" si="29"/>
        <v>#DIV/0!</v>
      </c>
      <c r="H53" s="12">
        <v>0.89</v>
      </c>
      <c r="I53" s="24">
        <f>16.73/3.27</f>
        <v>5.1162079510703364</v>
      </c>
      <c r="J53">
        <v>10</v>
      </c>
      <c r="K53">
        <f t="shared" si="26"/>
        <v>13</v>
      </c>
      <c r="L53">
        <f t="shared" si="30"/>
        <v>9</v>
      </c>
      <c r="M53" s="3">
        <f t="shared" si="27"/>
        <v>0.70547427804836049</v>
      </c>
      <c r="N53" s="25" t="e">
        <f t="shared" si="31"/>
        <v>#DIV/0!</v>
      </c>
      <c r="O53" s="25" t="e">
        <f t="shared" si="28"/>
        <v>#DIV/0!</v>
      </c>
      <c r="Q53" t="e">
        <f t="shared" si="32"/>
        <v>#DIV/0!</v>
      </c>
      <c r="R53" s="3">
        <f t="shared" si="33"/>
        <v>1.1235955056179776</v>
      </c>
      <c r="S53">
        <f>1/I53</f>
        <v>0.19545726240286909</v>
      </c>
      <c r="T53" t="e">
        <f>(S53-Q53)*F53/((Q53-R53)+(S53-Q53))</f>
        <v>#DIV/0!</v>
      </c>
      <c r="U53" s="24" t="e">
        <f>T53/D53</f>
        <v>#DIV/0!</v>
      </c>
      <c r="V53" s="4" t="e">
        <f>T53*R53</f>
        <v>#DIV/0!</v>
      </c>
    </row>
    <row r="54" spans="1:22">
      <c r="A54" s="16"/>
      <c r="B54" s="28" t="s">
        <v>27</v>
      </c>
      <c r="C54" s="29">
        <v>451</v>
      </c>
      <c r="E54">
        <v>449</v>
      </c>
      <c r="G54" s="12" t="e">
        <f t="shared" si="29"/>
        <v>#DIV/0!</v>
      </c>
      <c r="H54" s="12">
        <v>0.78</v>
      </c>
      <c r="I54" s="24">
        <f>25.91/6.71</f>
        <v>3.8614008941877795</v>
      </c>
      <c r="J54">
        <v>10</v>
      </c>
      <c r="K54">
        <f t="shared" si="26"/>
        <v>12</v>
      </c>
      <c r="L54">
        <f t="shared" si="30"/>
        <v>10</v>
      </c>
      <c r="M54" s="3">
        <f t="shared" si="27"/>
        <v>0.72838809868948895</v>
      </c>
      <c r="N54" s="25" t="e">
        <f t="shared" si="31"/>
        <v>#DIV/0!</v>
      </c>
      <c r="O54" s="25" t="e">
        <f t="shared" si="28"/>
        <v>#DIV/0!</v>
      </c>
      <c r="Q54" t="e">
        <f t="shared" si="32"/>
        <v>#DIV/0!</v>
      </c>
      <c r="R54" s="3">
        <f t="shared" si="33"/>
        <v>1.2820512820512819</v>
      </c>
      <c r="S54">
        <f>1/I54</f>
        <v>0.25897336935546122</v>
      </c>
      <c r="T54" t="e">
        <f>(S54-Q54)*F54/((Q54-R54)+(S54-Q54))</f>
        <v>#DIV/0!</v>
      </c>
      <c r="U54" s="24" t="e">
        <f>T54/D54</f>
        <v>#DIV/0!</v>
      </c>
      <c r="V54" s="4" t="e">
        <f>T54*R54</f>
        <v>#DIV/0!</v>
      </c>
    </row>
    <row r="55" spans="1:22">
      <c r="A55" s="16"/>
      <c r="B55" s="17" t="s">
        <v>19</v>
      </c>
      <c r="C55" s="18">
        <v>79</v>
      </c>
      <c r="D55" s="19"/>
      <c r="E55" s="19"/>
      <c r="G55" s="12"/>
      <c r="H55" s="12"/>
      <c r="I55" s="24"/>
      <c r="J55" s="19" t="s">
        <v>20</v>
      </c>
      <c r="K55" s="19" t="s">
        <v>20</v>
      </c>
      <c r="L55" s="19" t="s">
        <v>20</v>
      </c>
      <c r="M55" s="19"/>
      <c r="N55" s="19"/>
      <c r="O55" s="25"/>
      <c r="U55" s="24"/>
    </row>
    <row r="56" spans="1:22">
      <c r="A56" s="16"/>
      <c r="B56" t="s">
        <v>28</v>
      </c>
      <c r="C56" s="20">
        <v>257</v>
      </c>
      <c r="E56">
        <v>259</v>
      </c>
      <c r="G56" s="22" t="e">
        <f>F56/D56</f>
        <v>#DIV/0!</v>
      </c>
      <c r="H56" s="23">
        <v>0.96</v>
      </c>
      <c r="I56" s="24"/>
      <c r="J56">
        <v>11</v>
      </c>
      <c r="K56">
        <f t="shared" ref="K56:K62" si="34">2*J56+2-L56</f>
        <v>20</v>
      </c>
      <c r="L56">
        <v>4</v>
      </c>
      <c r="M56" s="3">
        <f t="shared" ref="M56:M62" si="35">(L56*35.453)/(J56*12.0107+K56*1.00794+L56*35.453)</f>
        <v>0.48220858687095891</v>
      </c>
      <c r="N56" s="25" t="e">
        <f>D56/$D$55</f>
        <v>#DIV/0!</v>
      </c>
      <c r="O56" s="25" t="e">
        <f t="shared" ref="O56:O62" si="36">(M56*N56)/$N$81</f>
        <v>#DIV/0!</v>
      </c>
      <c r="Q56" t="e">
        <f t="shared" ref="Q56:Q62" si="37">D56/F56</f>
        <v>#DIV/0!</v>
      </c>
      <c r="R56" s="3">
        <f t="shared" ref="R56:R62" si="38">1/H56</f>
        <v>1.0416666666666667</v>
      </c>
      <c r="U56" s="24"/>
    </row>
    <row r="57" spans="1:22">
      <c r="A57" s="16"/>
      <c r="B57" t="s">
        <v>29</v>
      </c>
      <c r="C57" s="20">
        <v>293</v>
      </c>
      <c r="E57">
        <v>291</v>
      </c>
      <c r="G57" s="22" t="e">
        <f t="shared" ref="G57:G62" si="39">F57/D57</f>
        <v>#DIV/0!</v>
      </c>
      <c r="H57" s="23">
        <v>0.78</v>
      </c>
      <c r="I57" s="24"/>
      <c r="J57">
        <v>11</v>
      </c>
      <c r="K57">
        <f t="shared" si="34"/>
        <v>19</v>
      </c>
      <c r="L57">
        <f t="shared" ref="L57:L62" si="40">L56+1</f>
        <v>5</v>
      </c>
      <c r="M57" s="3">
        <f t="shared" si="35"/>
        <v>0.5395643598784855</v>
      </c>
      <c r="N57" s="25" t="e">
        <f>D57/$D$55</f>
        <v>#DIV/0!</v>
      </c>
      <c r="O57" s="25" t="e">
        <f t="shared" si="36"/>
        <v>#DIV/0!</v>
      </c>
      <c r="Q57" t="e">
        <f t="shared" si="37"/>
        <v>#DIV/0!</v>
      </c>
      <c r="R57" s="3">
        <f t="shared" si="38"/>
        <v>1.2820512820512819</v>
      </c>
      <c r="U57" s="24"/>
    </row>
    <row r="58" spans="1:22">
      <c r="A58" s="16"/>
      <c r="B58" t="s">
        <v>30</v>
      </c>
      <c r="C58" s="20">
        <v>327</v>
      </c>
      <c r="E58">
        <v>329</v>
      </c>
      <c r="G58" s="27" t="e">
        <f t="shared" si="39"/>
        <v>#DIV/0!</v>
      </c>
      <c r="H58" s="27">
        <v>0.64</v>
      </c>
      <c r="I58" s="24"/>
      <c r="J58">
        <v>11</v>
      </c>
      <c r="K58">
        <f t="shared" si="34"/>
        <v>18</v>
      </c>
      <c r="L58">
        <f t="shared" si="40"/>
        <v>6</v>
      </c>
      <c r="M58" s="3">
        <f t="shared" si="35"/>
        <v>0.58603451630291614</v>
      </c>
      <c r="N58" s="25" t="e">
        <f>D58/$D$55</f>
        <v>#DIV/0!</v>
      </c>
      <c r="O58" s="25" t="e">
        <f t="shared" si="36"/>
        <v>#DIV/0!</v>
      </c>
      <c r="Q58" t="e">
        <f t="shared" si="37"/>
        <v>#DIV/0!</v>
      </c>
      <c r="R58" s="3">
        <f t="shared" si="38"/>
        <v>1.5625</v>
      </c>
      <c r="U58" s="24"/>
    </row>
    <row r="59" spans="1:22">
      <c r="A59" s="16"/>
      <c r="B59" t="s">
        <v>31</v>
      </c>
      <c r="C59" s="20">
        <v>361</v>
      </c>
      <c r="E59">
        <v>363</v>
      </c>
      <c r="G59" s="12" t="e">
        <f t="shared" si="39"/>
        <v>#DIV/0!</v>
      </c>
      <c r="H59" s="12">
        <v>0.8</v>
      </c>
      <c r="I59" s="24"/>
      <c r="J59">
        <v>11</v>
      </c>
      <c r="K59">
        <f t="shared" si="34"/>
        <v>17</v>
      </c>
      <c r="L59">
        <f t="shared" si="40"/>
        <v>7</v>
      </c>
      <c r="M59" s="3">
        <f t="shared" si="35"/>
        <v>0.62444945404360397</v>
      </c>
      <c r="N59" s="25" t="e">
        <f>D59/$D$55</f>
        <v>#DIV/0!</v>
      </c>
      <c r="O59" s="25" t="e">
        <f t="shared" si="36"/>
        <v>#DIV/0!</v>
      </c>
      <c r="Q59" t="e">
        <f t="shared" si="37"/>
        <v>#DIV/0!</v>
      </c>
      <c r="R59" s="3">
        <f t="shared" si="38"/>
        <v>1.25</v>
      </c>
      <c r="U59" s="24"/>
    </row>
    <row r="60" spans="1:22">
      <c r="B60" t="s">
        <v>32</v>
      </c>
      <c r="C60" s="20">
        <v>395</v>
      </c>
      <c r="E60">
        <v>397</v>
      </c>
      <c r="G60" s="12" t="e">
        <f t="shared" si="39"/>
        <v>#DIV/0!</v>
      </c>
      <c r="H60" s="12">
        <v>0.96</v>
      </c>
      <c r="I60" s="24">
        <f>1.18/8.14</f>
        <v>0.14496314496314494</v>
      </c>
      <c r="J60">
        <v>11</v>
      </c>
      <c r="K60">
        <f t="shared" si="34"/>
        <v>16</v>
      </c>
      <c r="L60">
        <f t="shared" si="40"/>
        <v>8</v>
      </c>
      <c r="M60" s="3">
        <f t="shared" si="35"/>
        <v>0.65673658158263559</v>
      </c>
      <c r="N60" s="25" t="e">
        <f>D60/$D$55</f>
        <v>#DIV/0!</v>
      </c>
      <c r="O60" s="25" t="e">
        <f t="shared" si="36"/>
        <v>#DIV/0!</v>
      </c>
      <c r="Q60" t="e">
        <f t="shared" si="37"/>
        <v>#DIV/0!</v>
      </c>
      <c r="R60" s="3">
        <f t="shared" si="38"/>
        <v>1.0416666666666667</v>
      </c>
      <c r="U60" s="24"/>
    </row>
    <row r="61" spans="1:22">
      <c r="A61" s="14"/>
      <c r="B61" t="s">
        <v>33</v>
      </c>
      <c r="C61" s="20">
        <v>431</v>
      </c>
      <c r="E61">
        <v>429</v>
      </c>
      <c r="G61" s="22" t="e">
        <f t="shared" si="39"/>
        <v>#DIV/0!</v>
      </c>
      <c r="H61" s="22">
        <v>0.89</v>
      </c>
      <c r="I61" s="24">
        <f>16.73/3.27</f>
        <v>5.1162079510703364</v>
      </c>
      <c r="J61">
        <v>11</v>
      </c>
      <c r="K61">
        <f t="shared" si="34"/>
        <v>15</v>
      </c>
      <c r="L61">
        <f t="shared" si="40"/>
        <v>9</v>
      </c>
      <c r="M61" s="3">
        <f t="shared" si="35"/>
        <v>0.6842538222115665</v>
      </c>
      <c r="N61" s="25" t="e">
        <f>V61/$D$55</f>
        <v>#DIV/0!</v>
      </c>
      <c r="O61" s="25" t="e">
        <f t="shared" si="36"/>
        <v>#DIV/0!</v>
      </c>
      <c r="Q61" t="e">
        <f t="shared" si="37"/>
        <v>#DIV/0!</v>
      </c>
      <c r="R61" s="3">
        <f t="shared" si="38"/>
        <v>1.1235955056179776</v>
      </c>
      <c r="S61">
        <f>1/I61</f>
        <v>0.19545726240286909</v>
      </c>
      <c r="T61" t="e">
        <f>(S61-Q61)*F61/((Q61-R61)+(S61-Q61))</f>
        <v>#DIV/0!</v>
      </c>
      <c r="U61" s="24" t="e">
        <f>T61/D61</f>
        <v>#DIV/0!</v>
      </c>
      <c r="V61" s="4" t="e">
        <f>T61*R61</f>
        <v>#DIV/0!</v>
      </c>
    </row>
    <row r="62" spans="1:22">
      <c r="B62" t="s">
        <v>34</v>
      </c>
      <c r="C62" s="20">
        <v>465</v>
      </c>
      <c r="E62">
        <v>463</v>
      </c>
      <c r="G62" s="22" t="e">
        <f t="shared" si="39"/>
        <v>#DIV/0!</v>
      </c>
      <c r="H62" s="22">
        <v>0.78</v>
      </c>
      <c r="I62" s="24">
        <f>25.91/6.71</f>
        <v>3.8614008941877795</v>
      </c>
      <c r="J62">
        <v>11</v>
      </c>
      <c r="K62">
        <f t="shared" si="34"/>
        <v>14</v>
      </c>
      <c r="L62">
        <f t="shared" si="40"/>
        <v>10</v>
      </c>
      <c r="M62" s="3">
        <f t="shared" si="35"/>
        <v>0.70798547628293584</v>
      </c>
      <c r="N62" s="25" t="e">
        <f>D62/$D$55</f>
        <v>#DIV/0!</v>
      </c>
      <c r="O62" s="25" t="e">
        <f t="shared" si="36"/>
        <v>#DIV/0!</v>
      </c>
      <c r="Q62" t="e">
        <f t="shared" si="37"/>
        <v>#DIV/0!</v>
      </c>
      <c r="R62" s="3">
        <f t="shared" si="38"/>
        <v>1.2820512820512819</v>
      </c>
      <c r="S62">
        <f>1/I62</f>
        <v>0.25897336935546122</v>
      </c>
      <c r="T62" t="e">
        <f>(S62-Q62)*F62/((Q62-R62)+(S62-Q62))</f>
        <v>#DIV/0!</v>
      </c>
      <c r="U62" s="24" t="e">
        <f>T62/D62</f>
        <v>#DIV/0!</v>
      </c>
      <c r="V62" s="4" t="e">
        <f>T62*R62</f>
        <v>#DIV/0!</v>
      </c>
    </row>
    <row r="63" spans="1:22">
      <c r="B63" s="17" t="s">
        <v>19</v>
      </c>
      <c r="C63" s="18">
        <v>79</v>
      </c>
      <c r="D63" s="19"/>
      <c r="E63" s="19"/>
      <c r="G63" s="12"/>
      <c r="H63" s="12"/>
      <c r="I63" s="24"/>
      <c r="J63" s="19" t="s">
        <v>20</v>
      </c>
      <c r="K63" s="19" t="s">
        <v>20</v>
      </c>
      <c r="L63" s="19" t="s">
        <v>20</v>
      </c>
      <c r="M63" s="19"/>
      <c r="N63" s="19"/>
      <c r="O63" s="25"/>
      <c r="U63" s="24"/>
    </row>
    <row r="64" spans="1:22">
      <c r="B64" t="s">
        <v>35</v>
      </c>
      <c r="C64" s="20">
        <v>271</v>
      </c>
      <c r="E64" s="21">
        <v>273</v>
      </c>
      <c r="G64" s="26" t="e">
        <f>F64/D64</f>
        <v>#DIV/0!</v>
      </c>
      <c r="H64" s="27">
        <v>0.96</v>
      </c>
      <c r="I64" s="24"/>
      <c r="J64">
        <v>12</v>
      </c>
      <c r="K64">
        <f t="shared" ref="K64:K70" si="41">2*J64+2-L64</f>
        <v>22</v>
      </c>
      <c r="L64">
        <v>4</v>
      </c>
      <c r="M64" s="3">
        <f t="shared" ref="M64:M70" si="42">(L64*35.453)/(J64*12.0107+K64*1.00794+L64*35.453)</f>
        <v>0.46025660282515218</v>
      </c>
      <c r="N64" s="25" t="e">
        <f t="shared" ref="N64:N70" si="43">D64/$D$63</f>
        <v>#DIV/0!</v>
      </c>
      <c r="O64" s="25" t="e">
        <f t="shared" ref="O64:O70" si="44">(M64*N64)/$N$81</f>
        <v>#DIV/0!</v>
      </c>
      <c r="Q64" t="e">
        <f t="shared" ref="Q64:Q70" si="45">D64/F64</f>
        <v>#DIV/0!</v>
      </c>
      <c r="R64" s="3">
        <f t="shared" ref="R64:R70" si="46">1/H64</f>
        <v>1.0416666666666667</v>
      </c>
      <c r="U64" s="24"/>
    </row>
    <row r="65" spans="2:22">
      <c r="B65" t="s">
        <v>36</v>
      </c>
      <c r="C65" s="20">
        <v>307</v>
      </c>
      <c r="E65">
        <v>305</v>
      </c>
      <c r="G65" s="26" t="e">
        <f t="shared" ref="G65:G70" si="47">F65/D65</f>
        <v>#DIV/0!</v>
      </c>
      <c r="H65" s="27">
        <v>0.78</v>
      </c>
      <c r="I65" s="24"/>
      <c r="J65">
        <v>12</v>
      </c>
      <c r="K65">
        <f t="shared" si="41"/>
        <v>21</v>
      </c>
      <c r="L65">
        <f t="shared" ref="L65:L70" si="48">L64+1</f>
        <v>5</v>
      </c>
      <c r="M65" s="3">
        <f t="shared" si="42"/>
        <v>0.51747118038893836</v>
      </c>
      <c r="N65" s="25" t="e">
        <f t="shared" si="43"/>
        <v>#DIV/0!</v>
      </c>
      <c r="O65" s="25" t="e">
        <f t="shared" si="44"/>
        <v>#DIV/0!</v>
      </c>
      <c r="Q65" t="e">
        <f t="shared" si="45"/>
        <v>#DIV/0!</v>
      </c>
      <c r="R65" s="3">
        <f t="shared" si="46"/>
        <v>1.2820512820512819</v>
      </c>
      <c r="U65" s="24"/>
    </row>
    <row r="66" spans="2:22">
      <c r="B66" t="s">
        <v>37</v>
      </c>
      <c r="C66" s="20">
        <v>341</v>
      </c>
      <c r="E66">
        <v>343</v>
      </c>
      <c r="G66" s="27" t="e">
        <f t="shared" si="47"/>
        <v>#DIV/0!</v>
      </c>
      <c r="H66" s="27">
        <v>0.64</v>
      </c>
      <c r="I66" s="24"/>
      <c r="J66">
        <v>12</v>
      </c>
      <c r="K66">
        <f t="shared" si="41"/>
        <v>20</v>
      </c>
      <c r="L66">
        <f t="shared" si="48"/>
        <v>6</v>
      </c>
      <c r="M66" s="3">
        <f t="shared" si="42"/>
        <v>0.56423094429466758</v>
      </c>
      <c r="N66" s="25" t="e">
        <f t="shared" si="43"/>
        <v>#DIV/0!</v>
      </c>
      <c r="O66" s="25" t="e">
        <f t="shared" si="44"/>
        <v>#DIV/0!</v>
      </c>
      <c r="Q66" t="e">
        <f t="shared" si="45"/>
        <v>#DIV/0!</v>
      </c>
      <c r="R66" s="3">
        <f t="shared" si="46"/>
        <v>1.5625</v>
      </c>
      <c r="U66" s="24"/>
    </row>
    <row r="67" spans="2:22">
      <c r="B67" t="s">
        <v>38</v>
      </c>
      <c r="C67" s="20">
        <v>375</v>
      </c>
      <c r="E67">
        <v>377</v>
      </c>
      <c r="G67" s="26" t="e">
        <f t="shared" si="47"/>
        <v>#DIV/0!</v>
      </c>
      <c r="H67" s="26">
        <v>0.8</v>
      </c>
      <c r="I67" s="24"/>
      <c r="J67">
        <v>12</v>
      </c>
      <c r="K67">
        <f t="shared" si="41"/>
        <v>19</v>
      </c>
      <c r="L67">
        <f t="shared" si="48"/>
        <v>7</v>
      </c>
      <c r="M67" s="3">
        <f t="shared" si="42"/>
        <v>0.60316160694612275</v>
      </c>
      <c r="N67" s="25" t="e">
        <f t="shared" si="43"/>
        <v>#DIV/0!</v>
      </c>
      <c r="O67" s="25" t="e">
        <f t="shared" si="44"/>
        <v>#DIV/0!</v>
      </c>
      <c r="Q67" t="e">
        <f t="shared" si="45"/>
        <v>#DIV/0!</v>
      </c>
      <c r="R67" s="3">
        <f t="shared" si="46"/>
        <v>1.25</v>
      </c>
      <c r="U67" s="24"/>
    </row>
    <row r="68" spans="2:22">
      <c r="B68" t="s">
        <v>39</v>
      </c>
      <c r="C68" s="20">
        <v>409</v>
      </c>
      <c r="E68">
        <v>411</v>
      </c>
      <c r="G68" s="12" t="e">
        <f t="shared" si="47"/>
        <v>#DIV/0!</v>
      </c>
      <c r="H68" s="12">
        <v>0.96</v>
      </c>
      <c r="I68" s="24"/>
      <c r="J68">
        <v>12</v>
      </c>
      <c r="K68">
        <f t="shared" si="41"/>
        <v>18</v>
      </c>
      <c r="L68">
        <f t="shared" si="48"/>
        <v>8</v>
      </c>
      <c r="M68" s="3">
        <f t="shared" si="42"/>
        <v>0.63607754394013372</v>
      </c>
      <c r="N68" s="25" t="e">
        <f t="shared" si="43"/>
        <v>#DIV/0!</v>
      </c>
      <c r="O68" s="25" t="e">
        <f t="shared" si="44"/>
        <v>#DIV/0!</v>
      </c>
      <c r="Q68" t="e">
        <f t="shared" si="45"/>
        <v>#DIV/0!</v>
      </c>
      <c r="R68" s="3">
        <f t="shared" si="46"/>
        <v>1.0416666666666667</v>
      </c>
      <c r="U68" s="24"/>
    </row>
    <row r="69" spans="2:22">
      <c r="B69" t="s">
        <v>40</v>
      </c>
      <c r="C69" s="20">
        <v>445</v>
      </c>
      <c r="E69">
        <v>443</v>
      </c>
      <c r="G69" s="26" t="e">
        <f t="shared" si="47"/>
        <v>#DIV/0!</v>
      </c>
      <c r="H69" s="26">
        <v>0.89</v>
      </c>
      <c r="I69" s="24"/>
      <c r="J69">
        <v>12</v>
      </c>
      <c r="K69">
        <f t="shared" si="41"/>
        <v>17</v>
      </c>
      <c r="L69">
        <f t="shared" si="48"/>
        <v>9</v>
      </c>
      <c r="M69" s="3">
        <f t="shared" si="42"/>
        <v>0.66427269762329788</v>
      </c>
      <c r="N69" s="25" t="e">
        <f t="shared" si="43"/>
        <v>#DIV/0!</v>
      </c>
      <c r="O69" s="25" t="e">
        <f t="shared" si="44"/>
        <v>#DIV/0!</v>
      </c>
      <c r="Q69" t="e">
        <f t="shared" si="45"/>
        <v>#DIV/0!</v>
      </c>
      <c r="R69" s="3">
        <f t="shared" si="46"/>
        <v>1.1235955056179776</v>
      </c>
      <c r="U69" s="24"/>
    </row>
    <row r="70" spans="2:22">
      <c r="B70" t="s">
        <v>41</v>
      </c>
      <c r="C70" s="20">
        <v>479</v>
      </c>
      <c r="E70">
        <v>477</v>
      </c>
      <c r="G70" s="22" t="e">
        <f t="shared" si="47"/>
        <v>#DIV/0!</v>
      </c>
      <c r="H70" s="22">
        <v>0.78</v>
      </c>
      <c r="I70" s="24"/>
      <c r="J70">
        <v>12</v>
      </c>
      <c r="K70">
        <f t="shared" si="41"/>
        <v>16</v>
      </c>
      <c r="L70">
        <f t="shared" si="48"/>
        <v>10</v>
      </c>
      <c r="M70" s="3">
        <f t="shared" si="42"/>
        <v>0.68869469190892429</v>
      </c>
      <c r="N70" s="25" t="e">
        <f t="shared" si="43"/>
        <v>#DIV/0!</v>
      </c>
      <c r="O70" s="25" t="e">
        <f t="shared" si="44"/>
        <v>#DIV/0!</v>
      </c>
      <c r="Q70" t="e">
        <f t="shared" si="45"/>
        <v>#DIV/0!</v>
      </c>
      <c r="R70" s="3">
        <f t="shared" si="46"/>
        <v>1.2820512820512819</v>
      </c>
      <c r="U70" s="24"/>
    </row>
    <row r="71" spans="2:22">
      <c r="B71" s="17" t="s">
        <v>19</v>
      </c>
      <c r="C71" s="18">
        <v>79</v>
      </c>
      <c r="D71" s="19"/>
      <c r="E71" s="19"/>
      <c r="G71" s="12"/>
      <c r="H71" s="12"/>
      <c r="I71" s="24"/>
      <c r="J71" s="19" t="s">
        <v>20</v>
      </c>
      <c r="K71" s="19" t="s">
        <v>20</v>
      </c>
      <c r="L71" s="19" t="s">
        <v>20</v>
      </c>
      <c r="M71" s="19"/>
      <c r="N71" s="19"/>
      <c r="O71" s="25"/>
      <c r="U71" s="24"/>
    </row>
    <row r="72" spans="2:22">
      <c r="B72" t="s">
        <v>42</v>
      </c>
      <c r="C72" s="20">
        <v>285</v>
      </c>
      <c r="E72" s="21">
        <v>287</v>
      </c>
      <c r="G72" s="26" t="e">
        <f>F72/D72</f>
        <v>#DIV/0!</v>
      </c>
      <c r="H72" s="27">
        <v>0.96</v>
      </c>
      <c r="I72" s="24"/>
      <c r="J72">
        <v>13</v>
      </c>
      <c r="K72">
        <f t="shared" ref="K72:K78" si="49">2*J72+2-L72</f>
        <v>24</v>
      </c>
      <c r="L72">
        <v>4</v>
      </c>
      <c r="M72" s="3">
        <f t="shared" ref="M72:M78" si="50">(L72*35.453)/(J72*12.0107+K72*1.00794+L72*35.453)</f>
        <v>0.4402162700719926</v>
      </c>
      <c r="N72" s="25" t="e">
        <f t="shared" ref="N72:N77" si="51">D72/$D$71</f>
        <v>#DIV/0!</v>
      </c>
      <c r="O72" s="25" t="e">
        <f t="shared" ref="O72:O78" si="52">(M72*N72)/$N$81</f>
        <v>#DIV/0!</v>
      </c>
      <c r="Q72" t="e">
        <f t="shared" ref="Q72:Q78" si="53">D72/F72</f>
        <v>#DIV/0!</v>
      </c>
      <c r="R72" s="3">
        <f t="shared" ref="R72:R78" si="54">1/H72</f>
        <v>1.0416666666666667</v>
      </c>
      <c r="U72" s="24"/>
    </row>
    <row r="73" spans="2:22">
      <c r="B73" t="s">
        <v>43</v>
      </c>
      <c r="C73" s="20">
        <v>321</v>
      </c>
      <c r="E73">
        <v>319</v>
      </c>
      <c r="G73" s="22" t="e">
        <f t="shared" ref="G73:G78" si="55">F73/D73</f>
        <v>#DIV/0!</v>
      </c>
      <c r="H73" s="23">
        <v>0.78</v>
      </c>
      <c r="I73" s="24">
        <f>3.38/0.23</f>
        <v>14.695652173913043</v>
      </c>
      <c r="J73">
        <v>13</v>
      </c>
      <c r="K73">
        <f t="shared" si="49"/>
        <v>23</v>
      </c>
      <c r="L73">
        <f t="shared" ref="L73:L78" si="56">L72+1</f>
        <v>5</v>
      </c>
      <c r="M73" s="3">
        <f t="shared" si="50"/>
        <v>0.49711610123899175</v>
      </c>
      <c r="N73" s="25" t="e">
        <f t="shared" si="51"/>
        <v>#DIV/0!</v>
      </c>
      <c r="O73" s="25" t="e">
        <f t="shared" si="52"/>
        <v>#DIV/0!</v>
      </c>
      <c r="Q73" t="e">
        <f t="shared" si="53"/>
        <v>#DIV/0!</v>
      </c>
      <c r="R73" s="3">
        <f t="shared" si="54"/>
        <v>1.2820512820512819</v>
      </c>
      <c r="S73">
        <f>1/I73</f>
        <v>6.8047337278106509E-2</v>
      </c>
      <c r="T73" t="e">
        <f>(S73-Q73)*F73/((Q73-R73)+(S73-Q73))</f>
        <v>#DIV/0!</v>
      </c>
      <c r="U73" s="24" t="e">
        <f>T73/D73</f>
        <v>#DIV/0!</v>
      </c>
      <c r="V73" s="4" t="e">
        <f>T73*R73</f>
        <v>#DIV/0!</v>
      </c>
    </row>
    <row r="74" spans="2:22">
      <c r="B74" t="s">
        <v>44</v>
      </c>
      <c r="C74" s="20">
        <v>355</v>
      </c>
      <c r="E74">
        <v>357</v>
      </c>
      <c r="G74" s="27" t="e">
        <f t="shared" si="55"/>
        <v>#DIV/0!</v>
      </c>
      <c r="H74" s="27">
        <v>0.64</v>
      </c>
      <c r="I74" s="24"/>
      <c r="J74">
        <v>13</v>
      </c>
      <c r="K74">
        <f t="shared" si="49"/>
        <v>22</v>
      </c>
      <c r="L74">
        <f t="shared" si="56"/>
        <v>6</v>
      </c>
      <c r="M74" s="3">
        <f t="shared" si="50"/>
        <v>0.54399159065792557</v>
      </c>
      <c r="N74" s="25" t="e">
        <f t="shared" si="51"/>
        <v>#DIV/0!</v>
      </c>
      <c r="O74" s="25" t="e">
        <f t="shared" si="52"/>
        <v>#DIV/0!</v>
      </c>
      <c r="Q74" t="e">
        <f t="shared" si="53"/>
        <v>#DIV/0!</v>
      </c>
      <c r="R74" s="3">
        <f t="shared" si="54"/>
        <v>1.5625</v>
      </c>
      <c r="U74" s="24"/>
    </row>
    <row r="75" spans="2:22">
      <c r="B75" t="s">
        <v>45</v>
      </c>
      <c r="C75" s="20">
        <v>389</v>
      </c>
      <c r="E75">
        <v>391</v>
      </c>
      <c r="G75" s="26" t="e">
        <f t="shared" si="55"/>
        <v>#DIV/0!</v>
      </c>
      <c r="H75" s="26">
        <v>0.8</v>
      </c>
      <c r="I75" s="24"/>
      <c r="J75">
        <v>13</v>
      </c>
      <c r="K75">
        <f t="shared" si="49"/>
        <v>21</v>
      </c>
      <c r="L75">
        <f t="shared" si="56"/>
        <v>7</v>
      </c>
      <c r="M75" s="3">
        <f t="shared" si="50"/>
        <v>0.58327734125316899</v>
      </c>
      <c r="N75" s="25" t="e">
        <f t="shared" si="51"/>
        <v>#DIV/0!</v>
      </c>
      <c r="O75" s="25" t="e">
        <f t="shared" si="52"/>
        <v>#DIV/0!</v>
      </c>
      <c r="Q75" t="e">
        <f t="shared" si="53"/>
        <v>#DIV/0!</v>
      </c>
      <c r="R75" s="3">
        <f t="shared" si="54"/>
        <v>1.25</v>
      </c>
      <c r="U75" s="24"/>
    </row>
    <row r="76" spans="2:22">
      <c r="B76" t="s">
        <v>46</v>
      </c>
      <c r="C76" s="20">
        <v>423</v>
      </c>
      <c r="E76">
        <v>425</v>
      </c>
      <c r="G76" s="26" t="e">
        <f t="shared" si="55"/>
        <v>#DIV/0!</v>
      </c>
      <c r="H76" s="26">
        <v>0.96</v>
      </c>
      <c r="I76" s="24"/>
      <c r="J76">
        <v>13</v>
      </c>
      <c r="K76">
        <f t="shared" si="49"/>
        <v>20</v>
      </c>
      <c r="L76">
        <f t="shared" si="56"/>
        <v>8</v>
      </c>
      <c r="M76" s="3">
        <f t="shared" si="50"/>
        <v>0.61667861434734905</v>
      </c>
      <c r="N76" s="25" t="e">
        <f t="shared" si="51"/>
        <v>#DIV/0!</v>
      </c>
      <c r="O76" s="25" t="e">
        <f t="shared" si="52"/>
        <v>#DIV/0!</v>
      </c>
      <c r="Q76" t="e">
        <f t="shared" si="53"/>
        <v>#DIV/0!</v>
      </c>
      <c r="R76" s="3">
        <f t="shared" si="54"/>
        <v>1.0416666666666667</v>
      </c>
      <c r="U76" s="24"/>
    </row>
    <row r="77" spans="2:22">
      <c r="B77" t="s">
        <v>47</v>
      </c>
      <c r="C77" s="20">
        <v>459</v>
      </c>
      <c r="E77">
        <v>457</v>
      </c>
      <c r="G77" s="26" t="e">
        <f t="shared" si="55"/>
        <v>#DIV/0!</v>
      </c>
      <c r="H77" s="26">
        <v>0.89</v>
      </c>
      <c r="I77" s="24"/>
      <c r="J77">
        <v>13</v>
      </c>
      <c r="K77">
        <f t="shared" si="49"/>
        <v>19</v>
      </c>
      <c r="L77">
        <f t="shared" si="56"/>
        <v>9</v>
      </c>
      <c r="M77" s="3">
        <f t="shared" si="50"/>
        <v>0.64542541435212419</v>
      </c>
      <c r="N77" s="25" t="e">
        <f t="shared" si="51"/>
        <v>#DIV/0!</v>
      </c>
      <c r="O77" s="25" t="e">
        <f t="shared" si="52"/>
        <v>#DIV/0!</v>
      </c>
      <c r="Q77" t="e">
        <f t="shared" si="53"/>
        <v>#DIV/0!</v>
      </c>
      <c r="R77" s="3">
        <f t="shared" si="54"/>
        <v>1.1235955056179776</v>
      </c>
      <c r="U77" s="24"/>
    </row>
    <row r="78" spans="2:22">
      <c r="B78" s="28" t="s">
        <v>48</v>
      </c>
      <c r="C78" s="29">
        <v>493</v>
      </c>
      <c r="E78">
        <v>491</v>
      </c>
      <c r="G78" s="12" t="e">
        <f t="shared" si="55"/>
        <v>#DIV/0!</v>
      </c>
      <c r="H78" s="12">
        <v>0.78</v>
      </c>
      <c r="I78" s="24"/>
      <c r="J78">
        <v>13</v>
      </c>
      <c r="K78">
        <f t="shared" si="49"/>
        <v>18</v>
      </c>
      <c r="L78">
        <f t="shared" si="56"/>
        <v>10</v>
      </c>
      <c r="M78" s="3">
        <f t="shared" si="50"/>
        <v>0.67042727205784769</v>
      </c>
      <c r="N78" s="25" t="e">
        <f>D78/$D$71</f>
        <v>#DIV/0!</v>
      </c>
      <c r="O78" s="25" t="e">
        <f t="shared" si="52"/>
        <v>#DIV/0!</v>
      </c>
      <c r="Q78" t="e">
        <f t="shared" si="53"/>
        <v>#DIV/0!</v>
      </c>
      <c r="R78" s="3">
        <f t="shared" si="54"/>
        <v>1.2820512820512819</v>
      </c>
      <c r="U78" s="24"/>
    </row>
    <row r="79" spans="2:22">
      <c r="C79" s="20"/>
      <c r="M79" s="3"/>
      <c r="N79" s="25"/>
      <c r="O79" s="25"/>
    </row>
    <row r="80" spans="2:22">
      <c r="C80" s="20"/>
      <c r="O80" s="25"/>
    </row>
    <row r="81" spans="1:22">
      <c r="C81" s="20"/>
      <c r="M81" s="3" t="s">
        <v>49</v>
      </c>
      <c r="N81" s="25" t="e">
        <f>SUM(N48:N78)</f>
        <v>#DIV/0!</v>
      </c>
      <c r="O81" s="25"/>
    </row>
    <row r="82" spans="1:22">
      <c r="C82" s="20"/>
      <c r="M82" s="3" t="s">
        <v>50</v>
      </c>
      <c r="N82" s="25" t="e">
        <f>SUM(O47:O78)*100</f>
        <v>#DIV/0!</v>
      </c>
      <c r="O82" s="25"/>
    </row>
    <row r="83" spans="1:22">
      <c r="C83" s="20"/>
      <c r="M83" s="3" t="s">
        <v>51</v>
      </c>
      <c r="N83" s="25" t="e">
        <f>N81/N84</f>
        <v>#DIV/0!</v>
      </c>
      <c r="O83" s="25"/>
    </row>
    <row r="84" spans="1:22">
      <c r="M84" s="3" t="s">
        <v>52</v>
      </c>
      <c r="N84" s="25">
        <v>10</v>
      </c>
    </row>
    <row r="85" spans="1:22">
      <c r="A85" s="5"/>
      <c r="B85" s="5" t="s">
        <v>54</v>
      </c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22">
      <c r="A86" s="7"/>
      <c r="B86" s="7"/>
      <c r="C86" s="8" t="s">
        <v>1</v>
      </c>
      <c r="D86" s="8"/>
      <c r="E86" s="9" t="s">
        <v>2</v>
      </c>
      <c r="F86" s="9"/>
      <c r="G86" t="s">
        <v>3</v>
      </c>
      <c r="H86" t="s">
        <v>4</v>
      </c>
    </row>
    <row r="87" spans="1:22">
      <c r="A87" s="10"/>
      <c r="B87" s="10"/>
      <c r="C87" s="11" t="s">
        <v>5</v>
      </c>
      <c r="D87" s="2" t="s">
        <v>6</v>
      </c>
      <c r="E87" s="11" t="s">
        <v>5</v>
      </c>
      <c r="F87" s="2" t="s">
        <v>6</v>
      </c>
      <c r="G87" s="12"/>
      <c r="H87" s="12"/>
      <c r="I87" t="s">
        <v>7</v>
      </c>
      <c r="J87" s="13" t="s">
        <v>8</v>
      </c>
      <c r="K87" s="13" t="s">
        <v>9</v>
      </c>
      <c r="L87" s="13" t="s">
        <v>10</v>
      </c>
      <c r="M87" s="13" t="s">
        <v>11</v>
      </c>
      <c r="N87" s="13" t="s">
        <v>12</v>
      </c>
      <c r="O87" s="13" t="s">
        <v>13</v>
      </c>
      <c r="Q87" s="14" t="s">
        <v>14</v>
      </c>
      <c r="R87" s="3" t="s">
        <v>15</v>
      </c>
      <c r="S87" s="14" t="s">
        <v>16</v>
      </c>
      <c r="T87" s="14" t="s">
        <v>17</v>
      </c>
      <c r="V87" s="15" t="s">
        <v>18</v>
      </c>
    </row>
    <row r="88" spans="1:22">
      <c r="A88" s="16"/>
      <c r="B88" s="17" t="s">
        <v>19</v>
      </c>
      <c r="C88" s="18">
        <v>79</v>
      </c>
      <c r="D88" s="19"/>
      <c r="E88" s="19"/>
      <c r="G88" s="12"/>
      <c r="H88" s="12"/>
      <c r="J88" s="19" t="s">
        <v>20</v>
      </c>
      <c r="K88" s="19" t="s">
        <v>20</v>
      </c>
      <c r="L88" s="19" t="s">
        <v>20</v>
      </c>
      <c r="M88" s="19"/>
      <c r="N88" s="19"/>
    </row>
    <row r="89" spans="1:22">
      <c r="A89" s="16"/>
      <c r="B89" t="s">
        <v>21</v>
      </c>
      <c r="C89" s="20">
        <v>243</v>
      </c>
      <c r="E89" s="21">
        <v>245</v>
      </c>
      <c r="G89" s="26" t="e">
        <f>F89/D89</f>
        <v>#DIV/0!</v>
      </c>
      <c r="H89" s="27">
        <v>0.96</v>
      </c>
      <c r="J89">
        <v>10</v>
      </c>
      <c r="K89">
        <f t="shared" ref="K89:K95" si="57">2*J89+2-L89</f>
        <v>18</v>
      </c>
      <c r="L89">
        <v>4</v>
      </c>
      <c r="M89" s="3">
        <f>(L89*35.453)/(J89*12.0107+K89*1.00794+L89*35.453)</f>
        <v>0.50635945079573841</v>
      </c>
      <c r="N89" s="25" t="e">
        <f>D89/$D$88</f>
        <v>#DIV/0!</v>
      </c>
      <c r="O89" s="25" t="e">
        <f t="shared" ref="O89:O95" si="58">(M89*N89)/$N$122</f>
        <v>#DIV/0!</v>
      </c>
      <c r="Q89" t="e">
        <f>D89/F89</f>
        <v>#DIV/0!</v>
      </c>
      <c r="R89" s="3">
        <f>1/H89</f>
        <v>1.0416666666666667</v>
      </c>
      <c r="U89" s="24"/>
    </row>
    <row r="90" spans="1:22">
      <c r="A90" s="16"/>
      <c r="B90" t="s">
        <v>22</v>
      </c>
      <c r="C90" s="20">
        <v>279</v>
      </c>
      <c r="E90">
        <v>277</v>
      </c>
      <c r="G90" s="22" t="e">
        <f t="shared" ref="G90:G95" si="59">F90/D90</f>
        <v>#DIV/0!</v>
      </c>
      <c r="H90" s="23">
        <v>0.78</v>
      </c>
      <c r="J90">
        <v>10</v>
      </c>
      <c r="K90">
        <f t="shared" si="57"/>
        <v>17</v>
      </c>
      <c r="L90">
        <f t="shared" ref="L90:L95" si="60">L89+1</f>
        <v>5</v>
      </c>
      <c r="M90" s="3">
        <f t="shared" ref="M90:M95" si="61">(L90*35.453)/(J90*12.0107+K90*1.00794+L90*35.453)</f>
        <v>0.56362819038229295</v>
      </c>
      <c r="N90" s="25" t="e">
        <f>D90/$D$88</f>
        <v>#DIV/0!</v>
      </c>
      <c r="O90" s="25" t="e">
        <f t="shared" si="58"/>
        <v>#DIV/0!</v>
      </c>
      <c r="Q90" t="e">
        <f t="shared" ref="Q90:Q95" si="62">D90/F90</f>
        <v>#DIV/0!</v>
      </c>
      <c r="R90" s="3">
        <f t="shared" ref="R90:R95" si="63">1/H90</f>
        <v>1.2820512820512819</v>
      </c>
      <c r="U90" s="24"/>
    </row>
    <row r="91" spans="1:22">
      <c r="A91" s="16"/>
      <c r="B91" t="s">
        <v>23</v>
      </c>
      <c r="C91" s="20">
        <v>313</v>
      </c>
      <c r="E91">
        <v>315</v>
      </c>
      <c r="G91" s="26" t="e">
        <f t="shared" si="59"/>
        <v>#DIV/0!</v>
      </c>
      <c r="H91" s="26">
        <v>0.64</v>
      </c>
      <c r="J91">
        <v>10</v>
      </c>
      <c r="K91">
        <f t="shared" si="57"/>
        <v>16</v>
      </c>
      <c r="L91">
        <f t="shared" si="60"/>
        <v>6</v>
      </c>
      <c r="M91" s="3">
        <f t="shared" si="61"/>
        <v>0.6095909340435437</v>
      </c>
      <c r="N91" s="25" t="e">
        <f>D91/$D$88</f>
        <v>#DIV/0!</v>
      </c>
      <c r="O91" s="25" t="e">
        <f t="shared" si="58"/>
        <v>#DIV/0!</v>
      </c>
      <c r="Q91" t="e">
        <f t="shared" si="62"/>
        <v>#DIV/0!</v>
      </c>
      <c r="R91" s="3">
        <f t="shared" si="63"/>
        <v>1.5625</v>
      </c>
      <c r="U91" s="24"/>
    </row>
    <row r="92" spans="1:22">
      <c r="A92" s="16"/>
      <c r="B92" t="s">
        <v>24</v>
      </c>
      <c r="C92" s="20">
        <v>347</v>
      </c>
      <c r="E92">
        <v>349</v>
      </c>
      <c r="G92" s="12" t="e">
        <f t="shared" si="59"/>
        <v>#DIV/0!</v>
      </c>
      <c r="H92" s="12">
        <v>0.8</v>
      </c>
      <c r="J92">
        <v>10</v>
      </c>
      <c r="K92">
        <f t="shared" si="57"/>
        <v>15</v>
      </c>
      <c r="L92">
        <f t="shared" si="60"/>
        <v>7</v>
      </c>
      <c r="M92" s="3">
        <f t="shared" si="61"/>
        <v>0.64729493259077864</v>
      </c>
      <c r="N92" s="25" t="e">
        <f>D92/$D$88</f>
        <v>#DIV/0!</v>
      </c>
      <c r="O92" s="25" t="e">
        <f t="shared" si="58"/>
        <v>#DIV/0!</v>
      </c>
      <c r="Q92" t="e">
        <f t="shared" si="62"/>
        <v>#DIV/0!</v>
      </c>
      <c r="R92" s="3">
        <f t="shared" si="63"/>
        <v>1.25</v>
      </c>
      <c r="U92" s="24"/>
    </row>
    <row r="93" spans="1:22">
      <c r="A93" s="16"/>
      <c r="B93" t="s">
        <v>25</v>
      </c>
      <c r="C93" s="20">
        <v>381</v>
      </c>
      <c r="E93">
        <v>383</v>
      </c>
      <c r="G93" s="12" t="e">
        <f t="shared" si="59"/>
        <v>#DIV/0!</v>
      </c>
      <c r="H93" s="12">
        <v>0.96</v>
      </c>
      <c r="I93" s="24">
        <f>1.18/8.14</f>
        <v>0.14496314496314494</v>
      </c>
      <c r="J93">
        <v>10</v>
      </c>
      <c r="K93">
        <f t="shared" si="57"/>
        <v>14</v>
      </c>
      <c r="L93">
        <f t="shared" si="60"/>
        <v>8</v>
      </c>
      <c r="M93" s="3">
        <f t="shared" si="61"/>
        <v>0.67878262930672195</v>
      </c>
      <c r="N93" s="25" t="e">
        <f>V93/$D$88</f>
        <v>#DIV/0!</v>
      </c>
      <c r="O93" s="25" t="e">
        <f t="shared" si="58"/>
        <v>#DIV/0!</v>
      </c>
      <c r="Q93" t="e">
        <f t="shared" si="62"/>
        <v>#DIV/0!</v>
      </c>
      <c r="R93" s="3">
        <f t="shared" si="63"/>
        <v>1.0416666666666667</v>
      </c>
      <c r="S93">
        <f>1/I93</f>
        <v>6.8983050847457639</v>
      </c>
      <c r="T93" t="e">
        <f>(S93-Q93)*F93/((Q93-R93)+(S93-Q93))</f>
        <v>#DIV/0!</v>
      </c>
      <c r="U93" s="24" t="e">
        <f>T93/D93</f>
        <v>#DIV/0!</v>
      </c>
      <c r="V93" s="4" t="e">
        <f>T93*R93</f>
        <v>#DIV/0!</v>
      </c>
    </row>
    <row r="94" spans="1:22">
      <c r="A94" s="16"/>
      <c r="B94" t="s">
        <v>26</v>
      </c>
      <c r="C94" s="20">
        <v>417</v>
      </c>
      <c r="E94">
        <v>415</v>
      </c>
      <c r="G94" s="12" t="e">
        <f t="shared" si="59"/>
        <v>#DIV/0!</v>
      </c>
      <c r="H94" s="12">
        <v>0.89</v>
      </c>
      <c r="I94" s="24">
        <f>16.73/3.27</f>
        <v>5.1162079510703364</v>
      </c>
      <c r="J94">
        <v>10</v>
      </c>
      <c r="K94">
        <f t="shared" si="57"/>
        <v>13</v>
      </c>
      <c r="L94">
        <f t="shared" si="60"/>
        <v>9</v>
      </c>
      <c r="M94" s="3">
        <f t="shared" si="61"/>
        <v>0.70547427804836049</v>
      </c>
      <c r="N94" s="25" t="e">
        <f>D94/$D$88</f>
        <v>#DIV/0!</v>
      </c>
      <c r="O94" s="25" t="e">
        <f t="shared" si="58"/>
        <v>#DIV/0!</v>
      </c>
      <c r="Q94" t="e">
        <f t="shared" si="62"/>
        <v>#DIV/0!</v>
      </c>
      <c r="R94" s="3">
        <f t="shared" si="63"/>
        <v>1.1235955056179776</v>
      </c>
      <c r="S94">
        <f>1/I94</f>
        <v>0.19545726240286909</v>
      </c>
      <c r="T94" t="e">
        <f>(S94-Q94)*F94/((Q94-R94)+(S94-Q94))</f>
        <v>#DIV/0!</v>
      </c>
      <c r="U94" s="24" t="e">
        <f>T94/D94</f>
        <v>#DIV/0!</v>
      </c>
      <c r="V94" s="4" t="e">
        <f>T94*R94</f>
        <v>#DIV/0!</v>
      </c>
    </row>
    <row r="95" spans="1:22">
      <c r="A95" s="16"/>
      <c r="B95" s="28" t="s">
        <v>27</v>
      </c>
      <c r="C95" s="29">
        <v>451</v>
      </c>
      <c r="E95">
        <v>449</v>
      </c>
      <c r="G95" s="12" t="e">
        <f t="shared" si="59"/>
        <v>#DIV/0!</v>
      </c>
      <c r="H95" s="12">
        <v>0.78</v>
      </c>
      <c r="I95" s="24">
        <f>25.91/6.71</f>
        <v>3.8614008941877795</v>
      </c>
      <c r="J95">
        <v>10</v>
      </c>
      <c r="K95">
        <f t="shared" si="57"/>
        <v>12</v>
      </c>
      <c r="L95">
        <f t="shared" si="60"/>
        <v>10</v>
      </c>
      <c r="M95" s="3">
        <f t="shared" si="61"/>
        <v>0.72838809868948895</v>
      </c>
      <c r="N95" s="25" t="e">
        <f>D95/$D$88</f>
        <v>#DIV/0!</v>
      </c>
      <c r="O95" s="25" t="e">
        <f t="shared" si="58"/>
        <v>#DIV/0!</v>
      </c>
      <c r="Q95" t="e">
        <f t="shared" si="62"/>
        <v>#DIV/0!</v>
      </c>
      <c r="R95" s="3">
        <f t="shared" si="63"/>
        <v>1.2820512820512819</v>
      </c>
      <c r="S95">
        <f>1/I95</f>
        <v>0.25897336935546122</v>
      </c>
      <c r="T95" t="e">
        <f>(S95-Q95)*F95/((Q95-R95)+(S95-Q95))</f>
        <v>#DIV/0!</v>
      </c>
      <c r="U95" s="24" t="e">
        <f>T95/D95</f>
        <v>#DIV/0!</v>
      </c>
      <c r="V95" s="4" t="e">
        <f>T95*R95</f>
        <v>#DIV/0!</v>
      </c>
    </row>
    <row r="96" spans="1:22">
      <c r="A96" s="16"/>
      <c r="B96" s="17" t="s">
        <v>19</v>
      </c>
      <c r="C96" s="18">
        <v>79</v>
      </c>
      <c r="D96" s="19"/>
      <c r="E96" s="19"/>
      <c r="G96" s="12"/>
      <c r="H96" s="12"/>
      <c r="I96" s="24"/>
      <c r="J96" s="19" t="s">
        <v>20</v>
      </c>
      <c r="K96" s="19" t="s">
        <v>20</v>
      </c>
      <c r="L96" s="19" t="s">
        <v>20</v>
      </c>
      <c r="M96" s="19"/>
      <c r="N96" s="19"/>
      <c r="O96" s="25"/>
      <c r="U96" s="24"/>
    </row>
    <row r="97" spans="1:22">
      <c r="A97" s="16"/>
      <c r="B97" t="s">
        <v>28</v>
      </c>
      <c r="C97" s="20">
        <v>257</v>
      </c>
      <c r="E97">
        <v>259</v>
      </c>
      <c r="G97" s="22" t="e">
        <f>F97/D97</f>
        <v>#DIV/0!</v>
      </c>
      <c r="H97" s="23">
        <v>0.96</v>
      </c>
      <c r="I97" s="24"/>
      <c r="J97">
        <v>11</v>
      </c>
      <c r="K97">
        <f t="shared" ref="K97:K103" si="64">2*J97+2-L97</f>
        <v>20</v>
      </c>
      <c r="L97">
        <v>4</v>
      </c>
      <c r="M97" s="3">
        <f t="shared" ref="M97:M103" si="65">(L97*35.453)/(J97*12.0107+K97*1.00794+L97*35.453)</f>
        <v>0.48220858687095891</v>
      </c>
      <c r="N97" s="25" t="e">
        <f>D97/$D$96</f>
        <v>#DIV/0!</v>
      </c>
      <c r="O97" s="25" t="e">
        <f t="shared" ref="O97:O103" si="66">(M97*N97)/$N$122</f>
        <v>#DIV/0!</v>
      </c>
      <c r="Q97" t="e">
        <f t="shared" ref="Q97:Q103" si="67">D97/F97</f>
        <v>#DIV/0!</v>
      </c>
      <c r="R97" s="3">
        <f t="shared" ref="R97:R103" si="68">1/H97</f>
        <v>1.0416666666666667</v>
      </c>
      <c r="S97" t="e">
        <f>1/I97</f>
        <v>#DIV/0!</v>
      </c>
      <c r="T97" t="e">
        <f>(S97-Q97)*F97/((Q97-R97)+(S97-Q97))</f>
        <v>#DIV/0!</v>
      </c>
      <c r="U97" s="24" t="e">
        <f>T97/F97</f>
        <v>#DIV/0!</v>
      </c>
      <c r="V97" s="4" t="e">
        <f>T97*R97</f>
        <v>#DIV/0!</v>
      </c>
    </row>
    <row r="98" spans="1:22">
      <c r="A98" s="16"/>
      <c r="B98" t="s">
        <v>29</v>
      </c>
      <c r="C98" s="20">
        <v>293</v>
      </c>
      <c r="E98">
        <v>291</v>
      </c>
      <c r="G98" s="22" t="e">
        <f t="shared" ref="G98:G103" si="69">F98/D98</f>
        <v>#DIV/0!</v>
      </c>
      <c r="H98" s="23">
        <v>0.78</v>
      </c>
      <c r="I98" s="24"/>
      <c r="J98">
        <v>11</v>
      </c>
      <c r="K98">
        <f t="shared" si="64"/>
        <v>19</v>
      </c>
      <c r="L98">
        <f t="shared" ref="L98:L103" si="70">L97+1</f>
        <v>5</v>
      </c>
      <c r="M98" s="3">
        <f t="shared" si="65"/>
        <v>0.5395643598784855</v>
      </c>
      <c r="N98" s="25" t="e">
        <f>D98/$D$96</f>
        <v>#DIV/0!</v>
      </c>
      <c r="O98" s="25" t="e">
        <f t="shared" si="66"/>
        <v>#DIV/0!</v>
      </c>
      <c r="Q98" t="e">
        <f t="shared" si="67"/>
        <v>#DIV/0!</v>
      </c>
      <c r="R98" s="3">
        <f t="shared" si="68"/>
        <v>1.2820512820512819</v>
      </c>
      <c r="S98" t="e">
        <f>1/I98</f>
        <v>#DIV/0!</v>
      </c>
      <c r="T98" t="e">
        <f>(S98-Q98)*F98/((Q98-R98)+(S98-Q98))</f>
        <v>#DIV/0!</v>
      </c>
      <c r="U98" s="24" t="e">
        <f>T98/D98</f>
        <v>#DIV/0!</v>
      </c>
      <c r="V98" s="4" t="e">
        <f>T98*R98</f>
        <v>#DIV/0!</v>
      </c>
    </row>
    <row r="99" spans="1:22">
      <c r="A99" s="16"/>
      <c r="B99" t="s">
        <v>30</v>
      </c>
      <c r="C99" s="20">
        <v>327</v>
      </c>
      <c r="E99">
        <v>329</v>
      </c>
      <c r="G99" s="23" t="e">
        <f t="shared" si="69"/>
        <v>#DIV/0!</v>
      </c>
      <c r="H99" s="23">
        <v>0.64</v>
      </c>
      <c r="I99" s="24"/>
      <c r="J99">
        <v>11</v>
      </c>
      <c r="K99">
        <f t="shared" si="64"/>
        <v>18</v>
      </c>
      <c r="L99">
        <f t="shared" si="70"/>
        <v>6</v>
      </c>
      <c r="M99" s="3">
        <f t="shared" si="65"/>
        <v>0.58603451630291614</v>
      </c>
      <c r="N99" s="25" t="e">
        <f>D99/$D$96</f>
        <v>#DIV/0!</v>
      </c>
      <c r="O99" s="25" t="e">
        <f t="shared" si="66"/>
        <v>#DIV/0!</v>
      </c>
      <c r="Q99" t="e">
        <f t="shared" si="67"/>
        <v>#DIV/0!</v>
      </c>
      <c r="R99" s="3">
        <f t="shared" si="68"/>
        <v>1.5625</v>
      </c>
      <c r="S99" t="e">
        <f>1/I99</f>
        <v>#DIV/0!</v>
      </c>
      <c r="T99" t="e">
        <f>(S99-Q99)*F99/((Q99-R99)+(S99-Q99))</f>
        <v>#DIV/0!</v>
      </c>
      <c r="U99" s="24" t="e">
        <f>T99/D99</f>
        <v>#DIV/0!</v>
      </c>
      <c r="V99" s="4" t="e">
        <f>T99*R99</f>
        <v>#DIV/0!</v>
      </c>
    </row>
    <row r="100" spans="1:22">
      <c r="A100" s="16"/>
      <c r="B100" t="s">
        <v>31</v>
      </c>
      <c r="C100" s="20">
        <v>361</v>
      </c>
      <c r="E100">
        <v>363</v>
      </c>
      <c r="G100" s="26" t="e">
        <f t="shared" si="69"/>
        <v>#DIV/0!</v>
      </c>
      <c r="H100" s="26">
        <v>0.8</v>
      </c>
      <c r="I100" s="24"/>
      <c r="J100">
        <v>11</v>
      </c>
      <c r="K100">
        <f t="shared" si="64"/>
        <v>17</v>
      </c>
      <c r="L100">
        <f t="shared" si="70"/>
        <v>7</v>
      </c>
      <c r="M100" s="3">
        <f t="shared" si="65"/>
        <v>0.62444945404360397</v>
      </c>
      <c r="N100" s="25" t="e">
        <f>D100/$D$96</f>
        <v>#DIV/0!</v>
      </c>
      <c r="O100" s="25" t="e">
        <f t="shared" si="66"/>
        <v>#DIV/0!</v>
      </c>
      <c r="Q100" t="e">
        <f t="shared" si="67"/>
        <v>#DIV/0!</v>
      </c>
      <c r="R100" s="3">
        <f t="shared" si="68"/>
        <v>1.25</v>
      </c>
      <c r="U100" s="24"/>
    </row>
    <row r="101" spans="1:22">
      <c r="B101" t="s">
        <v>32</v>
      </c>
      <c r="C101" s="20">
        <v>395</v>
      </c>
      <c r="E101">
        <v>397</v>
      </c>
      <c r="G101" s="12" t="e">
        <f t="shared" si="69"/>
        <v>#DIV/0!</v>
      </c>
      <c r="H101" s="12">
        <v>0.96</v>
      </c>
      <c r="I101" s="24">
        <f>1.18/8.14</f>
        <v>0.14496314496314494</v>
      </c>
      <c r="J101">
        <v>11</v>
      </c>
      <c r="K101">
        <f t="shared" si="64"/>
        <v>16</v>
      </c>
      <c r="L101">
        <f t="shared" si="70"/>
        <v>8</v>
      </c>
      <c r="M101" s="3">
        <f t="shared" si="65"/>
        <v>0.65673658158263559</v>
      </c>
      <c r="N101" s="25" t="e">
        <f>D101/$D$96</f>
        <v>#DIV/0!</v>
      </c>
      <c r="O101" s="25" t="e">
        <f t="shared" si="66"/>
        <v>#DIV/0!</v>
      </c>
      <c r="Q101" t="e">
        <f t="shared" si="67"/>
        <v>#DIV/0!</v>
      </c>
      <c r="R101" s="3">
        <f t="shared" si="68"/>
        <v>1.0416666666666667</v>
      </c>
      <c r="U101" s="24"/>
    </row>
    <row r="102" spans="1:22">
      <c r="A102" s="14"/>
      <c r="B102" t="s">
        <v>33</v>
      </c>
      <c r="C102" s="20">
        <v>431</v>
      </c>
      <c r="E102">
        <v>429</v>
      </c>
      <c r="G102" s="22" t="e">
        <f t="shared" si="69"/>
        <v>#DIV/0!</v>
      </c>
      <c r="H102" s="22">
        <v>0.89</v>
      </c>
      <c r="I102" s="24">
        <f>16.73/3.27</f>
        <v>5.1162079510703364</v>
      </c>
      <c r="J102">
        <v>11</v>
      </c>
      <c r="K102">
        <f t="shared" si="64"/>
        <v>15</v>
      </c>
      <c r="L102">
        <f t="shared" si="70"/>
        <v>9</v>
      </c>
      <c r="M102" s="3">
        <f t="shared" si="65"/>
        <v>0.6842538222115665</v>
      </c>
      <c r="N102" s="25" t="e">
        <f>V102/$D$96</f>
        <v>#DIV/0!</v>
      </c>
      <c r="O102" s="25" t="e">
        <f t="shared" si="66"/>
        <v>#DIV/0!</v>
      </c>
      <c r="Q102" t="e">
        <f t="shared" si="67"/>
        <v>#DIV/0!</v>
      </c>
      <c r="R102" s="3">
        <f t="shared" si="68"/>
        <v>1.1235955056179776</v>
      </c>
      <c r="S102">
        <f>1/I102</f>
        <v>0.19545726240286909</v>
      </c>
      <c r="T102" t="e">
        <f>(S102-Q102)*F102/((Q102-R102)+(S102-Q102))</f>
        <v>#DIV/0!</v>
      </c>
      <c r="U102" s="24" t="e">
        <f>T102/F102</f>
        <v>#DIV/0!</v>
      </c>
      <c r="V102" s="4" t="e">
        <f>T102*R102</f>
        <v>#DIV/0!</v>
      </c>
    </row>
    <row r="103" spans="1:22">
      <c r="B103" t="s">
        <v>34</v>
      </c>
      <c r="C103" s="20">
        <v>465</v>
      </c>
      <c r="E103">
        <v>463</v>
      </c>
      <c r="G103" s="22" t="e">
        <f t="shared" si="69"/>
        <v>#DIV/0!</v>
      </c>
      <c r="H103" s="22">
        <v>0.78</v>
      </c>
      <c r="I103" s="24">
        <f>25.91/6.71</f>
        <v>3.8614008941877795</v>
      </c>
      <c r="J103">
        <v>11</v>
      </c>
      <c r="K103">
        <f t="shared" si="64"/>
        <v>14</v>
      </c>
      <c r="L103">
        <f t="shared" si="70"/>
        <v>10</v>
      </c>
      <c r="M103" s="3">
        <f t="shared" si="65"/>
        <v>0.70798547628293584</v>
      </c>
      <c r="N103" s="25" t="e">
        <f>D103/$D$96</f>
        <v>#DIV/0!</v>
      </c>
      <c r="O103" s="25" t="e">
        <f t="shared" si="66"/>
        <v>#DIV/0!</v>
      </c>
      <c r="Q103" t="e">
        <f t="shared" si="67"/>
        <v>#DIV/0!</v>
      </c>
      <c r="R103" s="3">
        <f t="shared" si="68"/>
        <v>1.2820512820512819</v>
      </c>
      <c r="S103">
        <f>1/I103</f>
        <v>0.25897336935546122</v>
      </c>
      <c r="T103" t="e">
        <f>(S103-Q103)*F103/((Q103-R103)+(S103-Q103))</f>
        <v>#DIV/0!</v>
      </c>
      <c r="U103" s="24" t="e">
        <f>T103/D103</f>
        <v>#DIV/0!</v>
      </c>
      <c r="V103" s="4" t="e">
        <f>T103*R103</f>
        <v>#DIV/0!</v>
      </c>
    </row>
    <row r="104" spans="1:22">
      <c r="B104" s="17" t="s">
        <v>19</v>
      </c>
      <c r="C104" s="18">
        <v>79</v>
      </c>
      <c r="D104" s="19"/>
      <c r="E104" s="19"/>
      <c r="G104" s="12"/>
      <c r="H104" s="12"/>
      <c r="I104" s="24"/>
      <c r="J104" s="19" t="s">
        <v>20</v>
      </c>
      <c r="K104" s="19" t="s">
        <v>20</v>
      </c>
      <c r="L104" s="19" t="s">
        <v>20</v>
      </c>
      <c r="M104" s="19"/>
      <c r="N104" s="19"/>
      <c r="O104" s="25"/>
      <c r="U104" s="24"/>
    </row>
    <row r="105" spans="1:22">
      <c r="B105" t="s">
        <v>35</v>
      </c>
      <c r="C105" s="20">
        <v>271</v>
      </c>
      <c r="E105" s="21">
        <v>273</v>
      </c>
      <c r="G105" s="22" t="e">
        <f>F105/D105</f>
        <v>#DIV/0!</v>
      </c>
      <c r="H105" s="23">
        <v>0.96</v>
      </c>
      <c r="I105" s="24"/>
      <c r="J105">
        <v>12</v>
      </c>
      <c r="K105">
        <f t="shared" ref="K105:K111" si="71">2*J105+2-L105</f>
        <v>22</v>
      </c>
      <c r="L105">
        <v>4</v>
      </c>
      <c r="M105" s="3">
        <f t="shared" ref="M105:M111" si="72">(L105*35.453)/(J105*12.0107+K105*1.00794+L105*35.453)</f>
        <v>0.46025660282515218</v>
      </c>
      <c r="N105" s="25" t="e">
        <f t="shared" ref="N105:N111" si="73">D105/$D$104</f>
        <v>#DIV/0!</v>
      </c>
      <c r="O105" s="25" t="e">
        <f t="shared" ref="O105:O111" si="74">(M105*N105)/$N$122</f>
        <v>#DIV/0!</v>
      </c>
      <c r="Q105" t="e">
        <f t="shared" ref="Q105:Q111" si="75">D105/F105</f>
        <v>#DIV/0!</v>
      </c>
      <c r="R105" s="3">
        <f t="shared" ref="R105:R111" si="76">1/H105</f>
        <v>1.0416666666666667</v>
      </c>
      <c r="U105" s="24"/>
    </row>
    <row r="106" spans="1:22">
      <c r="B106" t="s">
        <v>36</v>
      </c>
      <c r="C106" s="20">
        <v>307</v>
      </c>
      <c r="E106">
        <v>305</v>
      </c>
      <c r="G106" s="22" t="e">
        <f t="shared" ref="G106:G111" si="77">F106/D106</f>
        <v>#DIV/0!</v>
      </c>
      <c r="H106" s="23">
        <v>0.78</v>
      </c>
      <c r="I106" s="24"/>
      <c r="J106">
        <v>12</v>
      </c>
      <c r="K106">
        <f t="shared" si="71"/>
        <v>21</v>
      </c>
      <c r="L106">
        <f t="shared" ref="L106:L111" si="78">L105+1</f>
        <v>5</v>
      </c>
      <c r="M106" s="3">
        <f t="shared" si="72"/>
        <v>0.51747118038893836</v>
      </c>
      <c r="N106" s="25" t="e">
        <f t="shared" si="73"/>
        <v>#DIV/0!</v>
      </c>
      <c r="O106" s="25" t="e">
        <f t="shared" si="74"/>
        <v>#DIV/0!</v>
      </c>
      <c r="Q106" t="e">
        <f t="shared" si="75"/>
        <v>#DIV/0!</v>
      </c>
      <c r="R106" s="3">
        <f t="shared" si="76"/>
        <v>1.2820512820512819</v>
      </c>
      <c r="U106" s="24"/>
    </row>
    <row r="107" spans="1:22">
      <c r="B107" t="s">
        <v>37</v>
      </c>
      <c r="C107" s="20">
        <v>341</v>
      </c>
      <c r="E107">
        <v>343</v>
      </c>
      <c r="G107" s="27" t="e">
        <f t="shared" si="77"/>
        <v>#DIV/0!</v>
      </c>
      <c r="H107" s="27">
        <v>0.64</v>
      </c>
      <c r="I107" s="24"/>
      <c r="J107">
        <v>12</v>
      </c>
      <c r="K107">
        <f t="shared" si="71"/>
        <v>20</v>
      </c>
      <c r="L107">
        <f t="shared" si="78"/>
        <v>6</v>
      </c>
      <c r="M107" s="3">
        <f t="shared" si="72"/>
        <v>0.56423094429466758</v>
      </c>
      <c r="N107" s="25" t="e">
        <f t="shared" si="73"/>
        <v>#DIV/0!</v>
      </c>
      <c r="O107" s="25" t="e">
        <f t="shared" si="74"/>
        <v>#DIV/0!</v>
      </c>
      <c r="Q107" t="e">
        <f t="shared" si="75"/>
        <v>#DIV/0!</v>
      </c>
      <c r="R107" s="3">
        <f t="shared" si="76"/>
        <v>1.5625</v>
      </c>
      <c r="U107" s="24"/>
    </row>
    <row r="108" spans="1:22">
      <c r="B108" t="s">
        <v>38</v>
      </c>
      <c r="C108" s="20">
        <v>375</v>
      </c>
      <c r="E108">
        <v>377</v>
      </c>
      <c r="G108" s="26" t="e">
        <f t="shared" si="77"/>
        <v>#DIV/0!</v>
      </c>
      <c r="H108" s="26">
        <v>0.8</v>
      </c>
      <c r="I108" s="24"/>
      <c r="J108">
        <v>12</v>
      </c>
      <c r="K108">
        <f t="shared" si="71"/>
        <v>19</v>
      </c>
      <c r="L108">
        <f t="shared" si="78"/>
        <v>7</v>
      </c>
      <c r="M108" s="3">
        <f t="shared" si="72"/>
        <v>0.60316160694612275</v>
      </c>
      <c r="N108" s="25" t="e">
        <f t="shared" si="73"/>
        <v>#DIV/0!</v>
      </c>
      <c r="O108" s="25" t="e">
        <f t="shared" si="74"/>
        <v>#DIV/0!</v>
      </c>
      <c r="Q108" t="e">
        <f t="shared" si="75"/>
        <v>#DIV/0!</v>
      </c>
      <c r="R108" s="3">
        <f t="shared" si="76"/>
        <v>1.25</v>
      </c>
      <c r="U108" s="24"/>
    </row>
    <row r="109" spans="1:22">
      <c r="B109" t="s">
        <v>39</v>
      </c>
      <c r="C109" s="20">
        <v>409</v>
      </c>
      <c r="E109">
        <v>411</v>
      </c>
      <c r="G109" s="12" t="e">
        <f t="shared" si="77"/>
        <v>#DIV/0!</v>
      </c>
      <c r="H109" s="12">
        <v>0.96</v>
      </c>
      <c r="I109" s="24"/>
      <c r="J109">
        <v>12</v>
      </c>
      <c r="K109">
        <f t="shared" si="71"/>
        <v>18</v>
      </c>
      <c r="L109">
        <f t="shared" si="78"/>
        <v>8</v>
      </c>
      <c r="M109" s="3">
        <f t="shared" si="72"/>
        <v>0.63607754394013372</v>
      </c>
      <c r="N109" s="25" t="e">
        <f t="shared" si="73"/>
        <v>#DIV/0!</v>
      </c>
      <c r="O109" s="25" t="e">
        <f t="shared" si="74"/>
        <v>#DIV/0!</v>
      </c>
      <c r="Q109" t="e">
        <f t="shared" si="75"/>
        <v>#DIV/0!</v>
      </c>
      <c r="R109" s="3">
        <f t="shared" si="76"/>
        <v>1.0416666666666667</v>
      </c>
      <c r="U109" s="24"/>
    </row>
    <row r="110" spans="1:22">
      <c r="B110" t="s">
        <v>40</v>
      </c>
      <c r="C110" s="20">
        <v>445</v>
      </c>
      <c r="E110">
        <v>443</v>
      </c>
      <c r="G110" s="12" t="e">
        <f t="shared" si="77"/>
        <v>#DIV/0!</v>
      </c>
      <c r="H110" s="12">
        <v>0.89</v>
      </c>
      <c r="I110" s="24"/>
      <c r="J110">
        <v>12</v>
      </c>
      <c r="K110">
        <f t="shared" si="71"/>
        <v>17</v>
      </c>
      <c r="L110">
        <f t="shared" si="78"/>
        <v>9</v>
      </c>
      <c r="M110" s="3">
        <f t="shared" si="72"/>
        <v>0.66427269762329788</v>
      </c>
      <c r="N110" s="25" t="e">
        <f t="shared" si="73"/>
        <v>#DIV/0!</v>
      </c>
      <c r="O110" s="25" t="e">
        <f t="shared" si="74"/>
        <v>#DIV/0!</v>
      </c>
      <c r="Q110" t="e">
        <f t="shared" si="75"/>
        <v>#DIV/0!</v>
      </c>
      <c r="R110" s="3">
        <f t="shared" si="76"/>
        <v>1.1235955056179776</v>
      </c>
      <c r="U110" s="24"/>
    </row>
    <row r="111" spans="1:22">
      <c r="B111" t="s">
        <v>41</v>
      </c>
      <c r="C111" s="20">
        <v>479</v>
      </c>
      <c r="E111">
        <v>477</v>
      </c>
      <c r="G111" s="12" t="e">
        <f t="shared" si="77"/>
        <v>#DIV/0!</v>
      </c>
      <c r="H111" s="12">
        <v>0.78</v>
      </c>
      <c r="I111" s="24"/>
      <c r="J111">
        <v>12</v>
      </c>
      <c r="K111">
        <f t="shared" si="71"/>
        <v>16</v>
      </c>
      <c r="L111">
        <f t="shared" si="78"/>
        <v>10</v>
      </c>
      <c r="M111" s="3">
        <f t="shared" si="72"/>
        <v>0.68869469190892429</v>
      </c>
      <c r="N111" s="25" t="e">
        <f t="shared" si="73"/>
        <v>#DIV/0!</v>
      </c>
      <c r="O111" s="25" t="e">
        <f t="shared" si="74"/>
        <v>#DIV/0!</v>
      </c>
      <c r="Q111" t="e">
        <f t="shared" si="75"/>
        <v>#DIV/0!</v>
      </c>
      <c r="R111" s="3">
        <f t="shared" si="76"/>
        <v>1.2820512820512819</v>
      </c>
      <c r="U111" s="24"/>
    </row>
    <row r="112" spans="1:22">
      <c r="B112" s="17" t="s">
        <v>19</v>
      </c>
      <c r="C112" s="18">
        <v>79</v>
      </c>
      <c r="D112" s="19"/>
      <c r="E112" s="19"/>
      <c r="G112" s="12"/>
      <c r="H112" s="12"/>
      <c r="I112" s="24"/>
      <c r="J112" s="19" t="s">
        <v>20</v>
      </c>
      <c r="K112" s="19" t="s">
        <v>20</v>
      </c>
      <c r="L112" s="19" t="s">
        <v>20</v>
      </c>
      <c r="M112" s="19"/>
      <c r="N112" s="19"/>
      <c r="O112" s="25"/>
      <c r="U112" s="24"/>
    </row>
    <row r="113" spans="2:23">
      <c r="B113" t="s">
        <v>42</v>
      </c>
      <c r="C113" s="20">
        <v>285</v>
      </c>
      <c r="E113" s="21">
        <v>287</v>
      </c>
      <c r="G113" s="12" t="e">
        <f>F113/D113</f>
        <v>#DIV/0!</v>
      </c>
      <c r="H113" s="30">
        <v>0.96</v>
      </c>
      <c r="I113" s="24"/>
      <c r="J113">
        <v>13</v>
      </c>
      <c r="K113">
        <f t="shared" ref="K113:K119" si="79">2*J113+2-L113</f>
        <v>24</v>
      </c>
      <c r="L113">
        <v>4</v>
      </c>
      <c r="M113" s="3">
        <f t="shared" ref="M113:M119" si="80">(L113*35.453)/(J113*12.0107+K113*1.00794+L113*35.453)</f>
        <v>0.4402162700719926</v>
      </c>
      <c r="N113" s="25" t="e">
        <f t="shared" ref="N113:N119" si="81">D113/$D$112</f>
        <v>#DIV/0!</v>
      </c>
      <c r="O113" s="25" t="e">
        <f t="shared" ref="O113:O119" si="82">(M113*N113)/$N$122</f>
        <v>#DIV/0!</v>
      </c>
      <c r="Q113" t="e">
        <f t="shared" ref="Q113:Q119" si="83">D113/F113</f>
        <v>#DIV/0!</v>
      </c>
      <c r="R113" s="3">
        <f t="shared" ref="R113:R119" si="84">1/H113</f>
        <v>1.0416666666666667</v>
      </c>
      <c r="U113" s="24"/>
    </row>
    <row r="114" spans="2:23">
      <c r="B114" t="s">
        <v>43</v>
      </c>
      <c r="C114" s="20">
        <v>321</v>
      </c>
      <c r="E114">
        <v>319</v>
      </c>
      <c r="G114" s="26" t="e">
        <f t="shared" ref="G114:G119" si="85">F114/D114</f>
        <v>#DIV/0!</v>
      </c>
      <c r="H114" s="27">
        <v>0.78</v>
      </c>
      <c r="I114" s="24"/>
      <c r="J114">
        <v>13</v>
      </c>
      <c r="K114">
        <f t="shared" si="79"/>
        <v>23</v>
      </c>
      <c r="L114">
        <f t="shared" ref="L114:L119" si="86">L113+1</f>
        <v>5</v>
      </c>
      <c r="M114" s="3">
        <f t="shared" si="80"/>
        <v>0.49711610123899175</v>
      </c>
      <c r="N114" s="25" t="e">
        <f t="shared" si="81"/>
        <v>#DIV/0!</v>
      </c>
      <c r="O114" s="25" t="e">
        <f t="shared" si="82"/>
        <v>#DIV/0!</v>
      </c>
      <c r="Q114" t="e">
        <f t="shared" si="83"/>
        <v>#DIV/0!</v>
      </c>
      <c r="R114" s="3">
        <f t="shared" si="84"/>
        <v>1.2820512820512819</v>
      </c>
      <c r="U114" s="24"/>
    </row>
    <row r="115" spans="2:23">
      <c r="B115" t="s">
        <v>44</v>
      </c>
      <c r="C115" s="20">
        <v>355</v>
      </c>
      <c r="E115">
        <v>357</v>
      </c>
      <c r="G115" s="23" t="e">
        <f t="shared" si="85"/>
        <v>#DIV/0!</v>
      </c>
      <c r="H115" s="23">
        <v>0.64</v>
      </c>
      <c r="I115" s="24">
        <f>100/62.15</f>
        <v>1.6090104585679808</v>
      </c>
      <c r="J115">
        <v>13</v>
      </c>
      <c r="K115">
        <f t="shared" si="79"/>
        <v>22</v>
      </c>
      <c r="L115">
        <f t="shared" si="86"/>
        <v>6</v>
      </c>
      <c r="M115" s="3">
        <f t="shared" si="80"/>
        <v>0.54399159065792557</v>
      </c>
      <c r="N115" s="25" t="e">
        <f t="shared" si="81"/>
        <v>#DIV/0!</v>
      </c>
      <c r="O115" s="25" t="e">
        <f t="shared" si="82"/>
        <v>#DIV/0!</v>
      </c>
      <c r="Q115" t="e">
        <f t="shared" si="83"/>
        <v>#DIV/0!</v>
      </c>
      <c r="R115" s="3">
        <f t="shared" si="84"/>
        <v>1.5625</v>
      </c>
      <c r="S115">
        <f>1/I115</f>
        <v>0.62149999999999994</v>
      </c>
      <c r="T115" t="e">
        <f>(S115-Q115)*F115/((Q115-R115)+(S115-Q115))</f>
        <v>#DIV/0!</v>
      </c>
      <c r="U115" s="24" t="e">
        <f>T115/F115</f>
        <v>#DIV/0!</v>
      </c>
      <c r="V115" s="4" t="e">
        <f>T115*R115</f>
        <v>#DIV/0!</v>
      </c>
    </row>
    <row r="116" spans="2:23">
      <c r="B116" t="s">
        <v>45</v>
      </c>
      <c r="C116" s="20">
        <v>389</v>
      </c>
      <c r="E116">
        <v>391</v>
      </c>
      <c r="G116" s="26" t="e">
        <f t="shared" si="85"/>
        <v>#DIV/0!</v>
      </c>
      <c r="H116" s="26">
        <v>0.8</v>
      </c>
      <c r="I116" s="24"/>
      <c r="J116">
        <v>13</v>
      </c>
      <c r="K116">
        <f t="shared" si="79"/>
        <v>21</v>
      </c>
      <c r="L116">
        <f t="shared" si="86"/>
        <v>7</v>
      </c>
      <c r="M116" s="3">
        <f t="shared" si="80"/>
        <v>0.58327734125316899</v>
      </c>
      <c r="N116" s="25" t="e">
        <f t="shared" si="81"/>
        <v>#DIV/0!</v>
      </c>
      <c r="O116" s="25" t="e">
        <f t="shared" si="82"/>
        <v>#DIV/0!</v>
      </c>
      <c r="Q116" t="e">
        <f t="shared" si="83"/>
        <v>#DIV/0!</v>
      </c>
      <c r="R116" s="3">
        <f t="shared" si="84"/>
        <v>1.25</v>
      </c>
      <c r="U116" s="24"/>
    </row>
    <row r="117" spans="2:23">
      <c r="B117" t="s">
        <v>46</v>
      </c>
      <c r="C117" s="20">
        <v>423</v>
      </c>
      <c r="E117">
        <v>425</v>
      </c>
      <c r="G117" s="26" t="e">
        <f t="shared" si="85"/>
        <v>#DIV/0!</v>
      </c>
      <c r="H117" s="26">
        <v>0.96</v>
      </c>
      <c r="I117" s="24"/>
      <c r="J117">
        <v>13</v>
      </c>
      <c r="K117">
        <f t="shared" si="79"/>
        <v>20</v>
      </c>
      <c r="L117">
        <f t="shared" si="86"/>
        <v>8</v>
      </c>
      <c r="M117" s="3">
        <f t="shared" si="80"/>
        <v>0.61667861434734905</v>
      </c>
      <c r="N117" s="25" t="e">
        <f t="shared" si="81"/>
        <v>#DIV/0!</v>
      </c>
      <c r="O117" s="25" t="e">
        <f t="shared" si="82"/>
        <v>#DIV/0!</v>
      </c>
      <c r="Q117" t="e">
        <f t="shared" si="83"/>
        <v>#DIV/0!</v>
      </c>
      <c r="R117" s="3">
        <f t="shared" si="84"/>
        <v>1.0416666666666667</v>
      </c>
      <c r="U117" s="24"/>
    </row>
    <row r="118" spans="2:23">
      <c r="B118" t="s">
        <v>47</v>
      </c>
      <c r="C118" s="20">
        <v>459</v>
      </c>
      <c r="E118">
        <v>457</v>
      </c>
      <c r="G118" s="26" t="e">
        <f t="shared" si="85"/>
        <v>#DIV/0!</v>
      </c>
      <c r="H118" s="26">
        <v>0.89</v>
      </c>
      <c r="I118" s="24"/>
      <c r="J118">
        <v>13</v>
      </c>
      <c r="K118">
        <f t="shared" si="79"/>
        <v>19</v>
      </c>
      <c r="L118">
        <f t="shared" si="86"/>
        <v>9</v>
      </c>
      <c r="M118" s="3">
        <f t="shared" si="80"/>
        <v>0.64542541435212419</v>
      </c>
      <c r="N118" s="25" t="e">
        <f t="shared" si="81"/>
        <v>#DIV/0!</v>
      </c>
      <c r="O118" s="25" t="e">
        <f t="shared" si="82"/>
        <v>#DIV/0!</v>
      </c>
      <c r="Q118" t="e">
        <f t="shared" si="83"/>
        <v>#DIV/0!</v>
      </c>
      <c r="R118" s="3">
        <f t="shared" si="84"/>
        <v>1.1235955056179776</v>
      </c>
      <c r="U118" s="24"/>
    </row>
    <row r="119" spans="2:23">
      <c r="B119" s="28" t="s">
        <v>48</v>
      </c>
      <c r="C119" s="29">
        <v>493</v>
      </c>
      <c r="E119">
        <v>491</v>
      </c>
      <c r="G119" s="26" t="e">
        <f t="shared" si="85"/>
        <v>#DIV/0!</v>
      </c>
      <c r="H119" s="26">
        <v>0.78</v>
      </c>
      <c r="I119" s="24"/>
      <c r="J119">
        <v>13</v>
      </c>
      <c r="K119">
        <f t="shared" si="79"/>
        <v>18</v>
      </c>
      <c r="L119">
        <f t="shared" si="86"/>
        <v>10</v>
      </c>
      <c r="M119" s="3">
        <f t="shared" si="80"/>
        <v>0.67042727205784769</v>
      </c>
      <c r="N119" s="25" t="e">
        <f t="shared" si="81"/>
        <v>#DIV/0!</v>
      </c>
      <c r="O119" s="25" t="e">
        <f t="shared" si="82"/>
        <v>#DIV/0!</v>
      </c>
      <c r="Q119" t="e">
        <f t="shared" si="83"/>
        <v>#DIV/0!</v>
      </c>
      <c r="R119" s="3">
        <f t="shared" si="84"/>
        <v>1.2820512820512819</v>
      </c>
      <c r="U119" s="24"/>
    </row>
    <row r="120" spans="2:23">
      <c r="C120" s="20"/>
      <c r="M120" s="3"/>
      <c r="N120" s="25"/>
      <c r="O120" s="25"/>
    </row>
    <row r="121" spans="2:23">
      <c r="C121" s="20"/>
      <c r="O121" s="25"/>
    </row>
    <row r="122" spans="2:23">
      <c r="C122" s="20"/>
      <c r="M122" s="3" t="s">
        <v>49</v>
      </c>
      <c r="N122" s="25" t="e">
        <f>SUM(N89:N119)</f>
        <v>#DIV/0!</v>
      </c>
      <c r="O122" s="25"/>
    </row>
    <row r="123" spans="2:23">
      <c r="C123" s="20"/>
      <c r="M123" s="3" t="s">
        <v>50</v>
      </c>
      <c r="N123" s="25" t="e">
        <f>SUM(O88:O119)*100</f>
        <v>#DIV/0!</v>
      </c>
      <c r="O123" s="25"/>
    </row>
    <row r="124" spans="2:23">
      <c r="C124" s="20"/>
      <c r="M124" s="3" t="s">
        <v>51</v>
      </c>
      <c r="N124" s="25" t="e">
        <f>N122/N125</f>
        <v>#DIV/0!</v>
      </c>
      <c r="O124" s="25"/>
    </row>
    <row r="125" spans="2:23">
      <c r="M125" s="3" t="s">
        <v>52</v>
      </c>
      <c r="N125" s="25">
        <v>10</v>
      </c>
    </row>
    <row r="128" spans="2:23">
      <c r="W128">
        <v>0.13</v>
      </c>
    </row>
    <row r="129" spans="1:23">
      <c r="W129">
        <f>1-W128</f>
        <v>0.87</v>
      </c>
    </row>
    <row r="130" spans="1:23">
      <c r="W130" t="e">
        <f>W128*N82+W129*N123</f>
        <v>#DIV/0!</v>
      </c>
    </row>
    <row r="132" spans="1:23">
      <c r="A132" s="5"/>
      <c r="B132" s="5" t="s">
        <v>55</v>
      </c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23">
      <c r="A133" s="7"/>
      <c r="B133" s="7"/>
      <c r="C133" s="8" t="s">
        <v>1</v>
      </c>
      <c r="D133" s="8"/>
      <c r="E133" s="9" t="s">
        <v>2</v>
      </c>
      <c r="F133" s="9"/>
      <c r="G133" t="s">
        <v>3</v>
      </c>
      <c r="H133" t="s">
        <v>4</v>
      </c>
    </row>
    <row r="134" spans="1:23">
      <c r="A134" s="10"/>
      <c r="B134" s="10"/>
      <c r="C134" s="11" t="s">
        <v>5</v>
      </c>
      <c r="D134" s="2" t="s">
        <v>6</v>
      </c>
      <c r="E134" s="11" t="s">
        <v>5</v>
      </c>
      <c r="F134" s="2" t="s">
        <v>6</v>
      </c>
      <c r="G134" s="12"/>
      <c r="H134" s="12"/>
      <c r="I134" t="s">
        <v>7</v>
      </c>
      <c r="J134" s="13" t="s">
        <v>8</v>
      </c>
      <c r="K134" s="13" t="s">
        <v>9</v>
      </c>
      <c r="L134" s="13" t="s">
        <v>10</v>
      </c>
      <c r="M134" s="13" t="s">
        <v>11</v>
      </c>
      <c r="N134" s="13" t="s">
        <v>12</v>
      </c>
      <c r="O134" s="13" t="s">
        <v>13</v>
      </c>
      <c r="Q134" s="14" t="s">
        <v>14</v>
      </c>
      <c r="R134" s="3" t="s">
        <v>15</v>
      </c>
      <c r="S134" s="14" t="s">
        <v>16</v>
      </c>
      <c r="T134" s="14" t="s">
        <v>17</v>
      </c>
      <c r="V134" s="15" t="s">
        <v>18</v>
      </c>
    </row>
    <row r="135" spans="1:23">
      <c r="A135" s="16"/>
      <c r="B135" s="17" t="s">
        <v>19</v>
      </c>
      <c r="C135" s="18">
        <v>79</v>
      </c>
      <c r="D135" s="31"/>
      <c r="E135" s="19"/>
      <c r="G135" s="12"/>
      <c r="H135" s="12"/>
      <c r="I135" s="24"/>
      <c r="J135" s="19" t="s">
        <v>20</v>
      </c>
      <c r="K135" s="19" t="s">
        <v>20</v>
      </c>
      <c r="L135" s="19" t="s">
        <v>20</v>
      </c>
      <c r="M135" s="19"/>
      <c r="N135" s="19"/>
    </row>
    <row r="136" spans="1:23">
      <c r="A136" s="16"/>
      <c r="B136" t="s">
        <v>21</v>
      </c>
      <c r="C136" s="20">
        <v>243</v>
      </c>
      <c r="E136" s="21">
        <v>245</v>
      </c>
      <c r="G136" s="12" t="e">
        <f>F136/D136</f>
        <v>#DIV/0!</v>
      </c>
      <c r="H136" s="30">
        <v>0.96</v>
      </c>
      <c r="I136" s="24"/>
      <c r="J136">
        <v>10</v>
      </c>
      <c r="K136">
        <f t="shared" ref="K136:K142" si="87">2*J136+2-L136</f>
        <v>18</v>
      </c>
      <c r="L136">
        <v>4</v>
      </c>
      <c r="M136" s="3">
        <f t="shared" ref="M136:M142" si="88">(L136*35.453)/(J136*12.0107+K136*1.00794+L136*35.453)</f>
        <v>0.50635945079573841</v>
      </c>
      <c r="N136" s="25" t="e">
        <f>D136/$D$135</f>
        <v>#DIV/0!</v>
      </c>
      <c r="O136" s="25" t="e">
        <f>(M136*N136)/$N$169</f>
        <v>#DIV/0!</v>
      </c>
      <c r="Q136" t="e">
        <f>D136/F136</f>
        <v>#DIV/0!</v>
      </c>
      <c r="R136" s="3">
        <f>1/H136</f>
        <v>1.0416666666666667</v>
      </c>
      <c r="U136" s="24"/>
    </row>
    <row r="137" spans="1:23">
      <c r="A137" s="16"/>
      <c r="B137" t="s">
        <v>22</v>
      </c>
      <c r="C137" s="20">
        <v>279</v>
      </c>
      <c r="E137">
        <v>277</v>
      </c>
      <c r="G137" s="12" t="e">
        <f t="shared" ref="G137:G142" si="89">F137/D137</f>
        <v>#DIV/0!</v>
      </c>
      <c r="H137" s="30">
        <v>0.78</v>
      </c>
      <c r="I137" s="24"/>
      <c r="J137">
        <v>10</v>
      </c>
      <c r="K137">
        <f t="shared" si="87"/>
        <v>17</v>
      </c>
      <c r="L137">
        <f t="shared" ref="L137:L142" si="90">L136+1</f>
        <v>5</v>
      </c>
      <c r="M137" s="3">
        <f t="shared" si="88"/>
        <v>0.56362819038229295</v>
      </c>
      <c r="N137" s="25" t="e">
        <f t="shared" ref="N137:N142" si="91">D137/$D$135</f>
        <v>#DIV/0!</v>
      </c>
      <c r="O137" s="25" t="e">
        <f t="shared" ref="O137:O166" si="92">(M137*N137)/$N$169</f>
        <v>#DIV/0!</v>
      </c>
      <c r="Q137" t="e">
        <f t="shared" ref="Q137:Q142" si="93">D137/F137</f>
        <v>#DIV/0!</v>
      </c>
      <c r="R137" s="3">
        <f t="shared" ref="R137:R142" si="94">1/H137</f>
        <v>1.2820512820512819</v>
      </c>
      <c r="U137" s="24"/>
    </row>
    <row r="138" spans="1:23">
      <c r="A138" s="16"/>
      <c r="B138" t="s">
        <v>23</v>
      </c>
      <c r="C138" s="20">
        <v>313</v>
      </c>
      <c r="E138">
        <v>315</v>
      </c>
      <c r="G138" s="12" t="e">
        <f t="shared" si="89"/>
        <v>#DIV/0!</v>
      </c>
      <c r="H138" s="12">
        <v>0.64</v>
      </c>
      <c r="I138" s="24"/>
      <c r="J138">
        <v>10</v>
      </c>
      <c r="K138">
        <f t="shared" si="87"/>
        <v>16</v>
      </c>
      <c r="L138">
        <f t="shared" si="90"/>
        <v>6</v>
      </c>
      <c r="M138" s="3">
        <f t="shared" si="88"/>
        <v>0.6095909340435437</v>
      </c>
      <c r="N138" s="25" t="e">
        <f t="shared" si="91"/>
        <v>#DIV/0!</v>
      </c>
      <c r="O138" s="25" t="e">
        <f t="shared" si="92"/>
        <v>#DIV/0!</v>
      </c>
      <c r="Q138" t="e">
        <f t="shared" si="93"/>
        <v>#DIV/0!</v>
      </c>
      <c r="R138" s="3">
        <f t="shared" si="94"/>
        <v>1.5625</v>
      </c>
      <c r="U138" s="24"/>
    </row>
    <row r="139" spans="1:23">
      <c r="A139" s="16"/>
      <c r="B139" t="s">
        <v>24</v>
      </c>
      <c r="C139" s="20">
        <v>347</v>
      </c>
      <c r="E139">
        <v>349</v>
      </c>
      <c r="G139" s="12" t="e">
        <f t="shared" si="89"/>
        <v>#DIV/0!</v>
      </c>
      <c r="H139" s="12">
        <v>0.8</v>
      </c>
      <c r="I139" s="24"/>
      <c r="J139">
        <v>10</v>
      </c>
      <c r="K139">
        <f t="shared" si="87"/>
        <v>15</v>
      </c>
      <c r="L139">
        <f t="shared" si="90"/>
        <v>7</v>
      </c>
      <c r="M139" s="3">
        <f t="shared" si="88"/>
        <v>0.64729493259077864</v>
      </c>
      <c r="N139" s="25" t="e">
        <f t="shared" si="91"/>
        <v>#DIV/0!</v>
      </c>
      <c r="O139" s="25" t="e">
        <f t="shared" si="92"/>
        <v>#DIV/0!</v>
      </c>
      <c r="Q139" t="e">
        <f t="shared" si="93"/>
        <v>#DIV/0!</v>
      </c>
      <c r="R139" s="3">
        <f t="shared" si="94"/>
        <v>1.25</v>
      </c>
      <c r="U139" s="24"/>
    </row>
    <row r="140" spans="1:23">
      <c r="A140" s="16"/>
      <c r="B140" t="s">
        <v>25</v>
      </c>
      <c r="C140" s="20">
        <v>381</v>
      </c>
      <c r="E140">
        <v>383</v>
      </c>
      <c r="G140" s="22" t="e">
        <f t="shared" si="89"/>
        <v>#DIV/0!</v>
      </c>
      <c r="H140" s="22">
        <v>0.96</v>
      </c>
      <c r="I140" s="24">
        <f>1.18/8.14</f>
        <v>0.14496314496314494</v>
      </c>
      <c r="J140">
        <v>10</v>
      </c>
      <c r="K140">
        <f t="shared" si="87"/>
        <v>14</v>
      </c>
      <c r="L140">
        <f t="shared" si="90"/>
        <v>8</v>
      </c>
      <c r="M140" s="3">
        <f t="shared" si="88"/>
        <v>0.67878262930672195</v>
      </c>
      <c r="N140" s="25" t="e">
        <f t="shared" si="91"/>
        <v>#DIV/0!</v>
      </c>
      <c r="O140" s="25" t="e">
        <f t="shared" si="92"/>
        <v>#DIV/0!</v>
      </c>
      <c r="Q140" t="e">
        <f t="shared" si="93"/>
        <v>#DIV/0!</v>
      </c>
      <c r="R140" s="3">
        <f t="shared" si="94"/>
        <v>1.0416666666666667</v>
      </c>
      <c r="S140">
        <f>1/I140</f>
        <v>6.8983050847457639</v>
      </c>
      <c r="T140" t="e">
        <f>(S140-Q140)*F140/((Q140-R140)+(S140-Q140))</f>
        <v>#DIV/0!</v>
      </c>
      <c r="U140" s="24" t="e">
        <f>T140/D140</f>
        <v>#DIV/0!</v>
      </c>
      <c r="V140" s="4" t="e">
        <f>T140*R140</f>
        <v>#DIV/0!</v>
      </c>
    </row>
    <row r="141" spans="1:23">
      <c r="A141" s="16"/>
      <c r="B141" t="s">
        <v>26</v>
      </c>
      <c r="C141" s="20">
        <v>417</v>
      </c>
      <c r="D141" s="32"/>
      <c r="E141">
        <v>415</v>
      </c>
      <c r="G141" s="12" t="e">
        <f t="shared" si="89"/>
        <v>#DIV/0!</v>
      </c>
      <c r="H141" s="12">
        <v>0.89</v>
      </c>
      <c r="I141" s="24">
        <f>16.73/3.27</f>
        <v>5.1162079510703364</v>
      </c>
      <c r="J141">
        <v>10</v>
      </c>
      <c r="K141">
        <f t="shared" si="87"/>
        <v>13</v>
      </c>
      <c r="L141">
        <f t="shared" si="90"/>
        <v>9</v>
      </c>
      <c r="M141" s="3">
        <f t="shared" si="88"/>
        <v>0.70547427804836049</v>
      </c>
      <c r="N141" s="25" t="e">
        <f t="shared" si="91"/>
        <v>#DIV/0!</v>
      </c>
      <c r="O141" s="25" t="e">
        <f t="shared" si="92"/>
        <v>#DIV/0!</v>
      </c>
      <c r="Q141" t="e">
        <f t="shared" si="93"/>
        <v>#DIV/0!</v>
      </c>
      <c r="R141" s="3">
        <f t="shared" si="94"/>
        <v>1.1235955056179776</v>
      </c>
      <c r="S141">
        <f>1/I141</f>
        <v>0.19545726240286909</v>
      </c>
      <c r="T141" t="e">
        <f>(S141-Q141)*F141/((Q141-R141)+(S141-Q141))</f>
        <v>#DIV/0!</v>
      </c>
      <c r="U141" s="24" t="e">
        <f>T141/D141</f>
        <v>#DIV/0!</v>
      </c>
      <c r="V141" s="4" t="e">
        <f>T141*R141</f>
        <v>#DIV/0!</v>
      </c>
    </row>
    <row r="142" spans="1:23">
      <c r="A142" s="16"/>
      <c r="B142" s="28" t="s">
        <v>27</v>
      </c>
      <c r="C142" s="29">
        <v>451</v>
      </c>
      <c r="E142">
        <v>449</v>
      </c>
      <c r="G142" s="12" t="e">
        <f t="shared" si="89"/>
        <v>#DIV/0!</v>
      </c>
      <c r="H142" s="12">
        <v>0.78</v>
      </c>
      <c r="I142" s="24">
        <f>25.91/6.71</f>
        <v>3.8614008941877795</v>
      </c>
      <c r="J142">
        <v>10</v>
      </c>
      <c r="K142">
        <f t="shared" si="87"/>
        <v>12</v>
      </c>
      <c r="L142">
        <f t="shared" si="90"/>
        <v>10</v>
      </c>
      <c r="M142" s="3">
        <f t="shared" si="88"/>
        <v>0.72838809868948895</v>
      </c>
      <c r="N142" s="25" t="e">
        <f t="shared" si="91"/>
        <v>#DIV/0!</v>
      </c>
      <c r="O142" s="25" t="e">
        <f t="shared" si="92"/>
        <v>#DIV/0!</v>
      </c>
      <c r="Q142" t="e">
        <f t="shared" si="93"/>
        <v>#DIV/0!</v>
      </c>
      <c r="R142" s="3">
        <f t="shared" si="94"/>
        <v>1.2820512820512819</v>
      </c>
      <c r="S142">
        <f>1/I142</f>
        <v>0.25897336935546122</v>
      </c>
      <c r="T142" t="e">
        <f>(S142-Q142)*F142/((Q142-R142)+(S142-Q142))</f>
        <v>#DIV/0!</v>
      </c>
      <c r="U142" s="24" t="e">
        <f>T142/D142</f>
        <v>#DIV/0!</v>
      </c>
      <c r="V142" s="4" t="e">
        <f>T142*R142</f>
        <v>#DIV/0!</v>
      </c>
    </row>
    <row r="143" spans="1:23">
      <c r="A143" s="16"/>
      <c r="B143" s="17" t="s">
        <v>19</v>
      </c>
      <c r="C143" s="18">
        <v>79</v>
      </c>
      <c r="D143" s="19"/>
      <c r="E143" s="19"/>
      <c r="G143" s="12"/>
      <c r="H143" s="12"/>
      <c r="I143" s="24"/>
      <c r="J143" s="19" t="s">
        <v>20</v>
      </c>
      <c r="K143" s="19" t="s">
        <v>20</v>
      </c>
      <c r="L143" s="19" t="s">
        <v>20</v>
      </c>
      <c r="M143" s="19"/>
      <c r="N143" s="19"/>
      <c r="O143" s="25"/>
      <c r="U143" s="24"/>
    </row>
    <row r="144" spans="1:23">
      <c r="A144" s="16"/>
      <c r="B144" t="s">
        <v>28</v>
      </c>
      <c r="C144" s="20">
        <v>257</v>
      </c>
      <c r="E144">
        <v>259</v>
      </c>
      <c r="G144" s="22" t="e">
        <f>F144/D144</f>
        <v>#DIV/0!</v>
      </c>
      <c r="H144" s="23">
        <v>0.96</v>
      </c>
      <c r="I144" s="24"/>
      <c r="J144">
        <v>11</v>
      </c>
      <c r="K144">
        <f t="shared" ref="K144:K150" si="95">2*J144+2-L144</f>
        <v>20</v>
      </c>
      <c r="L144">
        <v>4</v>
      </c>
      <c r="M144" s="3">
        <f t="shared" ref="M144:M150" si="96">(L144*35.453)/(J144*12.0107+K144*1.00794+L144*35.453)</f>
        <v>0.48220858687095891</v>
      </c>
      <c r="N144" s="25" t="e">
        <f t="shared" ref="N144:N149" si="97">D144/$D$55</f>
        <v>#DIV/0!</v>
      </c>
      <c r="O144" s="25" t="e">
        <f t="shared" si="92"/>
        <v>#DIV/0!</v>
      </c>
      <c r="Q144" t="e">
        <f t="shared" ref="Q144:Q150" si="98">D144/F144</f>
        <v>#DIV/0!</v>
      </c>
      <c r="R144" s="3">
        <f t="shared" ref="R144:R150" si="99">1/H144</f>
        <v>1.0416666666666667</v>
      </c>
      <c r="U144" s="24"/>
    </row>
    <row r="145" spans="1:22">
      <c r="A145" s="16"/>
      <c r="B145" t="s">
        <v>29</v>
      </c>
      <c r="C145" s="20">
        <v>293</v>
      </c>
      <c r="E145">
        <v>291</v>
      </c>
      <c r="G145" s="22" t="e">
        <f t="shared" ref="G145:G150" si="100">F145/D145</f>
        <v>#DIV/0!</v>
      </c>
      <c r="H145" s="23">
        <v>0.78</v>
      </c>
      <c r="I145" s="24"/>
      <c r="J145">
        <v>11</v>
      </c>
      <c r="K145">
        <f t="shared" si="95"/>
        <v>19</v>
      </c>
      <c r="L145">
        <f t="shared" ref="L145:L150" si="101">L144+1</f>
        <v>5</v>
      </c>
      <c r="M145" s="3">
        <f t="shared" si="96"/>
        <v>0.5395643598784855</v>
      </c>
      <c r="N145" s="25" t="e">
        <f t="shared" si="97"/>
        <v>#DIV/0!</v>
      </c>
      <c r="O145" s="25" t="e">
        <f t="shared" si="92"/>
        <v>#DIV/0!</v>
      </c>
      <c r="Q145" t="e">
        <f t="shared" si="98"/>
        <v>#DIV/0!</v>
      </c>
      <c r="R145" s="3">
        <f t="shared" si="99"/>
        <v>1.2820512820512819</v>
      </c>
      <c r="U145" s="24"/>
    </row>
    <row r="146" spans="1:22">
      <c r="A146" s="16"/>
      <c r="B146" t="s">
        <v>30</v>
      </c>
      <c r="C146" s="20">
        <v>327</v>
      </c>
      <c r="E146">
        <v>329</v>
      </c>
      <c r="G146" s="27" t="e">
        <f t="shared" si="100"/>
        <v>#DIV/0!</v>
      </c>
      <c r="H146" s="27">
        <v>0.64</v>
      </c>
      <c r="I146" s="24"/>
      <c r="J146">
        <v>11</v>
      </c>
      <c r="K146">
        <f t="shared" si="95"/>
        <v>18</v>
      </c>
      <c r="L146">
        <f t="shared" si="101"/>
        <v>6</v>
      </c>
      <c r="M146" s="3">
        <f t="shared" si="96"/>
        <v>0.58603451630291614</v>
      </c>
      <c r="N146" s="25" t="e">
        <f t="shared" si="97"/>
        <v>#DIV/0!</v>
      </c>
      <c r="O146" s="25" t="e">
        <f t="shared" si="92"/>
        <v>#DIV/0!</v>
      </c>
      <c r="Q146" t="e">
        <f t="shared" si="98"/>
        <v>#DIV/0!</v>
      </c>
      <c r="R146" s="3">
        <f t="shared" si="99"/>
        <v>1.5625</v>
      </c>
      <c r="U146" s="24"/>
    </row>
    <row r="147" spans="1:22">
      <c r="A147" s="16"/>
      <c r="B147" t="s">
        <v>31</v>
      </c>
      <c r="C147" s="20">
        <v>361</v>
      </c>
      <c r="E147">
        <v>363</v>
      </c>
      <c r="G147" s="12" t="e">
        <f t="shared" si="100"/>
        <v>#DIV/0!</v>
      </c>
      <c r="H147" s="12">
        <v>0.8</v>
      </c>
      <c r="I147" s="24"/>
      <c r="J147">
        <v>11</v>
      </c>
      <c r="K147">
        <f t="shared" si="95"/>
        <v>17</v>
      </c>
      <c r="L147">
        <f t="shared" si="101"/>
        <v>7</v>
      </c>
      <c r="M147" s="3">
        <f t="shared" si="96"/>
        <v>0.62444945404360397</v>
      </c>
      <c r="N147" s="25" t="e">
        <f t="shared" si="97"/>
        <v>#DIV/0!</v>
      </c>
      <c r="O147" s="25" t="e">
        <f t="shared" si="92"/>
        <v>#DIV/0!</v>
      </c>
      <c r="Q147" t="e">
        <f t="shared" si="98"/>
        <v>#DIV/0!</v>
      </c>
      <c r="R147" s="3">
        <f t="shared" si="99"/>
        <v>1.25</v>
      </c>
      <c r="U147" s="24"/>
    </row>
    <row r="148" spans="1:22">
      <c r="B148" t="s">
        <v>32</v>
      </c>
      <c r="C148" s="20">
        <v>395</v>
      </c>
      <c r="E148">
        <v>397</v>
      </c>
      <c r="G148" s="12" t="e">
        <f t="shared" si="100"/>
        <v>#DIV/0!</v>
      </c>
      <c r="H148" s="12">
        <v>0.96</v>
      </c>
      <c r="I148" s="24">
        <f>1.18/8.14</f>
        <v>0.14496314496314494</v>
      </c>
      <c r="J148">
        <v>11</v>
      </c>
      <c r="K148">
        <f t="shared" si="95"/>
        <v>16</v>
      </c>
      <c r="L148">
        <f t="shared" si="101"/>
        <v>8</v>
      </c>
      <c r="M148" s="3">
        <f t="shared" si="96"/>
        <v>0.65673658158263559</v>
      </c>
      <c r="N148" s="25" t="e">
        <f t="shared" si="97"/>
        <v>#DIV/0!</v>
      </c>
      <c r="O148" s="25" t="e">
        <f t="shared" si="92"/>
        <v>#DIV/0!</v>
      </c>
      <c r="Q148" t="e">
        <f t="shared" si="98"/>
        <v>#DIV/0!</v>
      </c>
      <c r="R148" s="3">
        <f t="shared" si="99"/>
        <v>1.0416666666666667</v>
      </c>
      <c r="U148" s="24"/>
    </row>
    <row r="149" spans="1:22">
      <c r="A149" s="14"/>
      <c r="B149" t="s">
        <v>33</v>
      </c>
      <c r="C149" s="20">
        <v>431</v>
      </c>
      <c r="D149" s="32"/>
      <c r="E149">
        <v>429</v>
      </c>
      <c r="G149" s="22" t="e">
        <f>F149/#REF!</f>
        <v>#REF!</v>
      </c>
      <c r="H149" s="22">
        <v>0.89</v>
      </c>
      <c r="I149" s="24">
        <f>16.73/3.27</f>
        <v>5.1162079510703364</v>
      </c>
      <c r="J149">
        <v>11</v>
      </c>
      <c r="K149">
        <f t="shared" si="95"/>
        <v>15</v>
      </c>
      <c r="L149">
        <f t="shared" si="101"/>
        <v>9</v>
      </c>
      <c r="M149" s="3">
        <f t="shared" si="96"/>
        <v>0.6842538222115665</v>
      </c>
      <c r="N149" s="25" t="e">
        <f t="shared" si="97"/>
        <v>#DIV/0!</v>
      </c>
      <c r="O149" s="25" t="e">
        <f t="shared" si="92"/>
        <v>#DIV/0!</v>
      </c>
      <c r="Q149" t="e">
        <f>#REF!/F149</f>
        <v>#REF!</v>
      </c>
      <c r="R149" s="3">
        <f t="shared" si="99"/>
        <v>1.1235955056179776</v>
      </c>
      <c r="S149">
        <f>1/I149</f>
        <v>0.19545726240286909</v>
      </c>
      <c r="T149" t="e">
        <f>(S149-Q149)*F149/((Q149-R149)+(S149-Q149))</f>
        <v>#REF!</v>
      </c>
      <c r="U149" s="24" t="e">
        <f>T149/#REF!</f>
        <v>#REF!</v>
      </c>
      <c r="V149" s="4" t="e">
        <f>T149*R149</f>
        <v>#REF!</v>
      </c>
    </row>
    <row r="150" spans="1:22">
      <c r="B150" t="s">
        <v>34</v>
      </c>
      <c r="C150" s="20">
        <v>465</v>
      </c>
      <c r="E150">
        <v>463</v>
      </c>
      <c r="G150" s="22" t="e">
        <f t="shared" si="100"/>
        <v>#DIV/0!</v>
      </c>
      <c r="H150" s="22">
        <v>0.78</v>
      </c>
      <c r="I150" s="24">
        <f>25.91/6.71</f>
        <v>3.8614008941877795</v>
      </c>
      <c r="J150">
        <v>11</v>
      </c>
      <c r="K150">
        <f t="shared" si="95"/>
        <v>14</v>
      </c>
      <c r="L150">
        <f t="shared" si="101"/>
        <v>10</v>
      </c>
      <c r="M150" s="3">
        <f t="shared" si="96"/>
        <v>0.70798547628293584</v>
      </c>
      <c r="N150" s="25" t="e">
        <f>V150/$D$55</f>
        <v>#DIV/0!</v>
      </c>
      <c r="O150" s="25" t="e">
        <f t="shared" si="92"/>
        <v>#DIV/0!</v>
      </c>
      <c r="Q150" t="e">
        <f t="shared" si="98"/>
        <v>#DIV/0!</v>
      </c>
      <c r="R150" s="3">
        <f t="shared" si="99"/>
        <v>1.2820512820512819</v>
      </c>
      <c r="S150">
        <f>1/I150</f>
        <v>0.25897336935546122</v>
      </c>
      <c r="T150" t="e">
        <f>(S150-Q150)*F150/((Q150-R150)+(S150-Q150))</f>
        <v>#DIV/0!</v>
      </c>
      <c r="U150" s="24" t="e">
        <f>T150/D150</f>
        <v>#DIV/0!</v>
      </c>
      <c r="V150" s="4" t="e">
        <f>T150*R150</f>
        <v>#DIV/0!</v>
      </c>
    </row>
    <row r="151" spans="1:22">
      <c r="B151" s="17" t="s">
        <v>19</v>
      </c>
      <c r="C151" s="18">
        <v>79</v>
      </c>
      <c r="E151" s="19"/>
      <c r="G151" s="12"/>
      <c r="H151" s="12"/>
      <c r="I151" s="24"/>
      <c r="J151" s="19" t="s">
        <v>20</v>
      </c>
      <c r="K151" s="19" t="s">
        <v>20</v>
      </c>
      <c r="L151" s="19" t="s">
        <v>20</v>
      </c>
      <c r="M151" s="19"/>
      <c r="N151" s="19"/>
      <c r="O151" s="25"/>
      <c r="U151" s="24"/>
    </row>
    <row r="152" spans="1:22">
      <c r="B152" t="s">
        <v>35</v>
      </c>
      <c r="C152" s="20">
        <v>271</v>
      </c>
      <c r="E152" s="21">
        <v>273</v>
      </c>
      <c r="G152" s="26" t="e">
        <f>F152/D152</f>
        <v>#DIV/0!</v>
      </c>
      <c r="H152" s="27">
        <v>0.96</v>
      </c>
      <c r="I152" s="24"/>
      <c r="J152">
        <v>12</v>
      </c>
      <c r="K152">
        <f t="shared" ref="K152:K158" si="102">2*J152+2-L152</f>
        <v>22</v>
      </c>
      <c r="L152">
        <v>4</v>
      </c>
      <c r="M152" s="3">
        <f t="shared" ref="M152:M158" si="103">(L152*35.453)/(J152*12.0107+K152*1.00794+L152*35.453)</f>
        <v>0.46025660282515218</v>
      </c>
      <c r="N152" s="25" t="e">
        <f t="shared" ref="N152:N158" si="104">D152/$D$63</f>
        <v>#DIV/0!</v>
      </c>
      <c r="O152" s="25" t="e">
        <f t="shared" si="92"/>
        <v>#DIV/0!</v>
      </c>
      <c r="Q152" t="e">
        <f t="shared" ref="Q152:Q158" si="105">D152/F152</f>
        <v>#DIV/0!</v>
      </c>
      <c r="R152" s="3">
        <f t="shared" ref="R152:R158" si="106">1/H152</f>
        <v>1.0416666666666667</v>
      </c>
      <c r="U152" s="24"/>
    </row>
    <row r="153" spans="1:22">
      <c r="B153" t="s">
        <v>36</v>
      </c>
      <c r="C153" s="20">
        <v>307</v>
      </c>
      <c r="E153">
        <v>305</v>
      </c>
      <c r="G153" s="26" t="e">
        <f t="shared" ref="G153:G158" si="107">F153/D153</f>
        <v>#DIV/0!</v>
      </c>
      <c r="H153" s="27">
        <v>0.78</v>
      </c>
      <c r="I153" s="24"/>
      <c r="J153">
        <v>12</v>
      </c>
      <c r="K153">
        <f t="shared" si="102"/>
        <v>21</v>
      </c>
      <c r="L153">
        <f t="shared" ref="L153:L158" si="108">L152+1</f>
        <v>5</v>
      </c>
      <c r="M153" s="3">
        <f t="shared" si="103"/>
        <v>0.51747118038893836</v>
      </c>
      <c r="N153" s="25" t="e">
        <f t="shared" si="104"/>
        <v>#DIV/0!</v>
      </c>
      <c r="O153" s="25" t="e">
        <f t="shared" si="92"/>
        <v>#DIV/0!</v>
      </c>
      <c r="Q153" t="e">
        <f t="shared" si="105"/>
        <v>#DIV/0!</v>
      </c>
      <c r="R153" s="3">
        <f t="shared" si="106"/>
        <v>1.2820512820512819</v>
      </c>
      <c r="U153" s="24"/>
    </row>
    <row r="154" spans="1:22">
      <c r="B154" t="s">
        <v>37</v>
      </c>
      <c r="C154" s="20">
        <v>341</v>
      </c>
      <c r="E154">
        <v>343</v>
      </c>
      <c r="G154" s="27" t="e">
        <f t="shared" si="107"/>
        <v>#DIV/0!</v>
      </c>
      <c r="H154" s="27">
        <v>0.64</v>
      </c>
      <c r="I154" s="24"/>
      <c r="J154">
        <v>12</v>
      </c>
      <c r="K154">
        <f t="shared" si="102"/>
        <v>20</v>
      </c>
      <c r="L154">
        <f t="shared" si="108"/>
        <v>6</v>
      </c>
      <c r="M154" s="3">
        <f t="shared" si="103"/>
        <v>0.56423094429466758</v>
      </c>
      <c r="N154" s="25" t="e">
        <f t="shared" si="104"/>
        <v>#DIV/0!</v>
      </c>
      <c r="O154" s="25" t="e">
        <f t="shared" si="92"/>
        <v>#DIV/0!</v>
      </c>
      <c r="Q154" t="e">
        <f t="shared" si="105"/>
        <v>#DIV/0!</v>
      </c>
      <c r="R154" s="3">
        <f t="shared" si="106"/>
        <v>1.5625</v>
      </c>
      <c r="U154" s="24"/>
    </row>
    <row r="155" spans="1:22">
      <c r="B155" t="s">
        <v>38</v>
      </c>
      <c r="C155" s="20">
        <v>375</v>
      </c>
      <c r="E155">
        <v>377</v>
      </c>
      <c r="G155" s="26" t="e">
        <f t="shared" si="107"/>
        <v>#DIV/0!</v>
      </c>
      <c r="H155" s="26">
        <v>0.8</v>
      </c>
      <c r="I155" s="24"/>
      <c r="J155">
        <v>12</v>
      </c>
      <c r="K155">
        <f t="shared" si="102"/>
        <v>19</v>
      </c>
      <c r="L155">
        <f t="shared" si="108"/>
        <v>7</v>
      </c>
      <c r="M155" s="3">
        <f t="shared" si="103"/>
        <v>0.60316160694612275</v>
      </c>
      <c r="N155" s="25" t="e">
        <f t="shared" si="104"/>
        <v>#DIV/0!</v>
      </c>
      <c r="O155" s="25" t="e">
        <f t="shared" si="92"/>
        <v>#DIV/0!</v>
      </c>
      <c r="Q155" t="e">
        <f t="shared" si="105"/>
        <v>#DIV/0!</v>
      </c>
      <c r="R155" s="3">
        <f t="shared" si="106"/>
        <v>1.25</v>
      </c>
      <c r="U155" s="24"/>
    </row>
    <row r="156" spans="1:22">
      <c r="B156" t="s">
        <v>39</v>
      </c>
      <c r="C156" s="20">
        <v>409</v>
      </c>
      <c r="E156">
        <v>411</v>
      </c>
      <c r="G156" s="12" t="e">
        <f t="shared" si="107"/>
        <v>#DIV/0!</v>
      </c>
      <c r="H156" s="12">
        <v>0.96</v>
      </c>
      <c r="I156" s="24"/>
      <c r="J156">
        <v>12</v>
      </c>
      <c r="K156">
        <f t="shared" si="102"/>
        <v>18</v>
      </c>
      <c r="L156">
        <f t="shared" si="108"/>
        <v>8</v>
      </c>
      <c r="M156" s="3">
        <f t="shared" si="103"/>
        <v>0.63607754394013372</v>
      </c>
      <c r="N156" s="25" t="e">
        <f t="shared" si="104"/>
        <v>#DIV/0!</v>
      </c>
      <c r="O156" s="25" t="e">
        <f t="shared" si="92"/>
        <v>#DIV/0!</v>
      </c>
      <c r="Q156" t="e">
        <f t="shared" si="105"/>
        <v>#DIV/0!</v>
      </c>
      <c r="R156" s="3">
        <f t="shared" si="106"/>
        <v>1.0416666666666667</v>
      </c>
      <c r="U156" s="24"/>
    </row>
    <row r="157" spans="1:22">
      <c r="B157" t="s">
        <v>40</v>
      </c>
      <c r="C157" s="20">
        <v>445</v>
      </c>
      <c r="E157">
        <v>443</v>
      </c>
      <c r="G157" s="26" t="e">
        <f t="shared" si="107"/>
        <v>#DIV/0!</v>
      </c>
      <c r="H157" s="26">
        <v>0.89</v>
      </c>
      <c r="I157" s="24"/>
      <c r="J157">
        <v>12</v>
      </c>
      <c r="K157">
        <f t="shared" si="102"/>
        <v>17</v>
      </c>
      <c r="L157">
        <f t="shared" si="108"/>
        <v>9</v>
      </c>
      <c r="M157" s="3">
        <f t="shared" si="103"/>
        <v>0.66427269762329788</v>
      </c>
      <c r="N157" s="25" t="e">
        <f t="shared" si="104"/>
        <v>#DIV/0!</v>
      </c>
      <c r="O157" s="25" t="e">
        <f t="shared" si="92"/>
        <v>#DIV/0!</v>
      </c>
      <c r="Q157" t="e">
        <f t="shared" si="105"/>
        <v>#DIV/0!</v>
      </c>
      <c r="R157" s="3">
        <f t="shared" si="106"/>
        <v>1.1235955056179776</v>
      </c>
      <c r="U157" s="24"/>
    </row>
    <row r="158" spans="1:22">
      <c r="B158" t="s">
        <v>41</v>
      </c>
      <c r="C158" s="20">
        <v>479</v>
      </c>
      <c r="E158">
        <v>477</v>
      </c>
      <c r="G158" s="22" t="e">
        <f t="shared" si="107"/>
        <v>#DIV/0!</v>
      </c>
      <c r="H158" s="22">
        <v>0.78</v>
      </c>
      <c r="I158" s="24"/>
      <c r="J158">
        <v>12</v>
      </c>
      <c r="K158">
        <f t="shared" si="102"/>
        <v>16</v>
      </c>
      <c r="L158">
        <f t="shared" si="108"/>
        <v>10</v>
      </c>
      <c r="M158" s="3">
        <f t="shared" si="103"/>
        <v>0.68869469190892429</v>
      </c>
      <c r="N158" s="25" t="e">
        <f t="shared" si="104"/>
        <v>#DIV/0!</v>
      </c>
      <c r="O158" s="25" t="e">
        <f t="shared" si="92"/>
        <v>#DIV/0!</v>
      </c>
      <c r="Q158" t="e">
        <f t="shared" si="105"/>
        <v>#DIV/0!</v>
      </c>
      <c r="R158" s="3">
        <f t="shared" si="106"/>
        <v>1.2820512820512819</v>
      </c>
      <c r="U158" s="24"/>
    </row>
    <row r="159" spans="1:22">
      <c r="B159" s="17" t="s">
        <v>19</v>
      </c>
      <c r="C159" s="18">
        <v>79</v>
      </c>
      <c r="D159" s="19"/>
      <c r="E159" s="19"/>
      <c r="G159" s="12"/>
      <c r="H159" s="12"/>
      <c r="I159" s="24"/>
      <c r="J159" s="19" t="s">
        <v>20</v>
      </c>
      <c r="K159" s="19" t="s">
        <v>20</v>
      </c>
      <c r="L159" s="19" t="s">
        <v>20</v>
      </c>
      <c r="M159" s="19"/>
      <c r="N159" s="19"/>
      <c r="O159" s="25"/>
      <c r="U159" s="24"/>
    </row>
    <row r="160" spans="1:22">
      <c r="B160" t="s">
        <v>42</v>
      </c>
      <c r="C160" s="20">
        <v>285</v>
      </c>
      <c r="E160" s="21">
        <v>287</v>
      </c>
      <c r="G160" s="26" t="e">
        <f>F160/D160</f>
        <v>#DIV/0!</v>
      </c>
      <c r="H160" s="27">
        <v>0.96</v>
      </c>
      <c r="I160" s="24"/>
      <c r="J160">
        <v>13</v>
      </c>
      <c r="K160">
        <f t="shared" ref="K160:K166" si="109">2*J160+2-L160</f>
        <v>24</v>
      </c>
      <c r="L160">
        <v>4</v>
      </c>
      <c r="M160" s="3">
        <f t="shared" ref="M160:M166" si="110">(L160*35.453)/(J160*12.0107+K160*1.00794+L160*35.453)</f>
        <v>0.4402162700719926</v>
      </c>
      <c r="N160" s="25" t="e">
        <f t="shared" ref="N160:N166" si="111">D160/$D$71</f>
        <v>#DIV/0!</v>
      </c>
      <c r="O160" s="25" t="e">
        <f t="shared" si="92"/>
        <v>#DIV/0!</v>
      </c>
      <c r="Q160" t="e">
        <f t="shared" ref="Q160:Q166" si="112">D160/F160</f>
        <v>#DIV/0!</v>
      </c>
      <c r="R160" s="3">
        <f t="shared" ref="R160:R166" si="113">1/H160</f>
        <v>1.0416666666666667</v>
      </c>
      <c r="U160" s="24"/>
    </row>
    <row r="161" spans="1:22">
      <c r="B161" t="s">
        <v>43</v>
      </c>
      <c r="C161" s="20">
        <v>321</v>
      </c>
      <c r="E161">
        <v>319</v>
      </c>
      <c r="G161" s="22" t="e">
        <f t="shared" ref="G161:G166" si="114">F161/D161</f>
        <v>#DIV/0!</v>
      </c>
      <c r="H161" s="23">
        <v>0.78</v>
      </c>
      <c r="I161" s="24">
        <f>3.38/0.23</f>
        <v>14.695652173913043</v>
      </c>
      <c r="J161">
        <v>13</v>
      </c>
      <c r="K161">
        <f t="shared" si="109"/>
        <v>23</v>
      </c>
      <c r="L161">
        <f t="shared" ref="L161:L166" si="115">L160+1</f>
        <v>5</v>
      </c>
      <c r="M161" s="3">
        <f t="shared" si="110"/>
        <v>0.49711610123899175</v>
      </c>
      <c r="N161" s="25" t="e">
        <f t="shared" si="111"/>
        <v>#DIV/0!</v>
      </c>
      <c r="O161" s="25" t="e">
        <f t="shared" si="92"/>
        <v>#DIV/0!</v>
      </c>
      <c r="Q161" t="e">
        <f t="shared" si="112"/>
        <v>#DIV/0!</v>
      </c>
      <c r="R161" s="3">
        <f t="shared" si="113"/>
        <v>1.2820512820512819</v>
      </c>
      <c r="S161">
        <f>1/I161</f>
        <v>6.8047337278106509E-2</v>
      </c>
      <c r="T161" t="e">
        <f>(S161-Q161)*F161/((Q161-R161)+(S161-Q161))</f>
        <v>#DIV/0!</v>
      </c>
      <c r="U161" s="24" t="e">
        <f>T161/D161</f>
        <v>#DIV/0!</v>
      </c>
      <c r="V161" s="4" t="e">
        <f>T161*R161</f>
        <v>#DIV/0!</v>
      </c>
    </row>
    <row r="162" spans="1:22">
      <c r="B162" t="s">
        <v>44</v>
      </c>
      <c r="C162" s="20">
        <v>355</v>
      </c>
      <c r="E162">
        <v>357</v>
      </c>
      <c r="G162" s="27" t="e">
        <f t="shared" si="114"/>
        <v>#DIV/0!</v>
      </c>
      <c r="H162" s="27">
        <v>0.64</v>
      </c>
      <c r="I162" s="24"/>
      <c r="J162">
        <v>13</v>
      </c>
      <c r="K162">
        <f t="shared" si="109"/>
        <v>22</v>
      </c>
      <c r="L162">
        <f t="shared" si="115"/>
        <v>6</v>
      </c>
      <c r="M162" s="3">
        <f t="shared" si="110"/>
        <v>0.54399159065792557</v>
      </c>
      <c r="N162" s="25" t="e">
        <f t="shared" si="111"/>
        <v>#DIV/0!</v>
      </c>
      <c r="O162" s="25" t="e">
        <f t="shared" si="92"/>
        <v>#DIV/0!</v>
      </c>
      <c r="Q162" t="e">
        <f t="shared" si="112"/>
        <v>#DIV/0!</v>
      </c>
      <c r="R162" s="3">
        <f t="shared" si="113"/>
        <v>1.5625</v>
      </c>
      <c r="U162" s="24"/>
    </row>
    <row r="163" spans="1:22">
      <c r="B163" t="s">
        <v>45</v>
      </c>
      <c r="C163" s="20">
        <v>389</v>
      </c>
      <c r="E163">
        <v>391</v>
      </c>
      <c r="G163" s="26" t="e">
        <f t="shared" si="114"/>
        <v>#DIV/0!</v>
      </c>
      <c r="H163" s="26">
        <v>0.8</v>
      </c>
      <c r="I163" s="24"/>
      <c r="J163">
        <v>13</v>
      </c>
      <c r="K163">
        <f t="shared" si="109"/>
        <v>21</v>
      </c>
      <c r="L163">
        <f t="shared" si="115"/>
        <v>7</v>
      </c>
      <c r="M163" s="3">
        <f t="shared" si="110"/>
        <v>0.58327734125316899</v>
      </c>
      <c r="N163" s="25" t="e">
        <f t="shared" si="111"/>
        <v>#DIV/0!</v>
      </c>
      <c r="O163" s="25" t="e">
        <f t="shared" si="92"/>
        <v>#DIV/0!</v>
      </c>
      <c r="Q163" t="e">
        <f t="shared" si="112"/>
        <v>#DIV/0!</v>
      </c>
      <c r="R163" s="3">
        <f t="shared" si="113"/>
        <v>1.25</v>
      </c>
      <c r="U163" s="24"/>
    </row>
    <row r="164" spans="1:22">
      <c r="B164" t="s">
        <v>46</v>
      </c>
      <c r="C164" s="20">
        <v>423</v>
      </c>
      <c r="E164">
        <v>425</v>
      </c>
      <c r="G164" s="26" t="e">
        <f t="shared" si="114"/>
        <v>#DIV/0!</v>
      </c>
      <c r="H164" s="26">
        <v>0.96</v>
      </c>
      <c r="I164" s="24"/>
      <c r="J164">
        <v>13</v>
      </c>
      <c r="K164">
        <f t="shared" si="109"/>
        <v>20</v>
      </c>
      <c r="L164">
        <f t="shared" si="115"/>
        <v>8</v>
      </c>
      <c r="M164" s="3">
        <f t="shared" si="110"/>
        <v>0.61667861434734905</v>
      </c>
      <c r="N164" s="25" t="e">
        <f t="shared" si="111"/>
        <v>#DIV/0!</v>
      </c>
      <c r="O164" s="25" t="e">
        <f t="shared" si="92"/>
        <v>#DIV/0!</v>
      </c>
      <c r="Q164" t="e">
        <f t="shared" si="112"/>
        <v>#DIV/0!</v>
      </c>
      <c r="R164" s="3">
        <f t="shared" si="113"/>
        <v>1.0416666666666667</v>
      </c>
      <c r="U164" s="24"/>
    </row>
    <row r="165" spans="1:22">
      <c r="B165" t="s">
        <v>47</v>
      </c>
      <c r="C165" s="20">
        <v>459</v>
      </c>
      <c r="E165">
        <v>457</v>
      </c>
      <c r="G165" s="26" t="e">
        <f t="shared" si="114"/>
        <v>#DIV/0!</v>
      </c>
      <c r="H165" s="26">
        <v>0.89</v>
      </c>
      <c r="I165" s="24"/>
      <c r="J165">
        <v>13</v>
      </c>
      <c r="K165">
        <f t="shared" si="109"/>
        <v>19</v>
      </c>
      <c r="L165">
        <f t="shared" si="115"/>
        <v>9</v>
      </c>
      <c r="M165" s="3">
        <f t="shared" si="110"/>
        <v>0.64542541435212419</v>
      </c>
      <c r="N165" s="25" t="e">
        <f t="shared" si="111"/>
        <v>#DIV/0!</v>
      </c>
      <c r="O165" s="25" t="e">
        <f t="shared" si="92"/>
        <v>#DIV/0!</v>
      </c>
      <c r="Q165" t="e">
        <f t="shared" si="112"/>
        <v>#DIV/0!</v>
      </c>
      <c r="R165" s="3">
        <f t="shared" si="113"/>
        <v>1.1235955056179776</v>
      </c>
      <c r="U165" s="24"/>
    </row>
    <row r="166" spans="1:22">
      <c r="B166" s="28" t="s">
        <v>48</v>
      </c>
      <c r="C166" s="29">
        <v>493</v>
      </c>
      <c r="E166">
        <v>491</v>
      </c>
      <c r="G166" s="12" t="e">
        <f t="shared" si="114"/>
        <v>#DIV/0!</v>
      </c>
      <c r="H166" s="12">
        <v>0.78</v>
      </c>
      <c r="I166" s="24"/>
      <c r="J166">
        <v>13</v>
      </c>
      <c r="K166">
        <f t="shared" si="109"/>
        <v>18</v>
      </c>
      <c r="L166">
        <f t="shared" si="115"/>
        <v>10</v>
      </c>
      <c r="M166" s="3">
        <f t="shared" si="110"/>
        <v>0.67042727205784769</v>
      </c>
      <c r="N166" s="25" t="e">
        <f t="shared" si="111"/>
        <v>#DIV/0!</v>
      </c>
      <c r="O166" s="25" t="e">
        <f t="shared" si="92"/>
        <v>#DIV/0!</v>
      </c>
      <c r="Q166" t="e">
        <f t="shared" si="112"/>
        <v>#DIV/0!</v>
      </c>
      <c r="R166" s="3">
        <f t="shared" si="113"/>
        <v>1.2820512820512819</v>
      </c>
      <c r="U166" s="24"/>
    </row>
    <row r="167" spans="1:22">
      <c r="C167" s="20"/>
      <c r="M167" s="3"/>
      <c r="N167" s="25"/>
      <c r="O167" s="25"/>
    </row>
    <row r="168" spans="1:22">
      <c r="C168" s="20"/>
      <c r="O168" s="25"/>
    </row>
    <row r="169" spans="1:22">
      <c r="C169" s="20"/>
      <c r="M169" s="3" t="s">
        <v>49</v>
      </c>
      <c r="N169" s="25" t="e">
        <f>SUM(N136:N166)</f>
        <v>#DIV/0!</v>
      </c>
      <c r="O169" s="25"/>
    </row>
    <row r="170" spans="1:22">
      <c r="C170" s="20"/>
      <c r="M170" s="3" t="s">
        <v>50</v>
      </c>
      <c r="N170" s="25" t="e">
        <f>SUM(O135:O166)*100</f>
        <v>#DIV/0!</v>
      </c>
      <c r="O170" s="25"/>
    </row>
    <row r="171" spans="1:22">
      <c r="C171" s="20"/>
      <c r="M171" s="3" t="s">
        <v>51</v>
      </c>
      <c r="N171" s="25" t="e">
        <f>N169/N172</f>
        <v>#DIV/0!</v>
      </c>
      <c r="O171" s="25"/>
    </row>
    <row r="172" spans="1:22">
      <c r="M172" s="3" t="s">
        <v>52</v>
      </c>
      <c r="N172" s="25">
        <v>10</v>
      </c>
    </row>
    <row r="173" spans="1:22">
      <c r="A173" s="5"/>
      <c r="B173" s="5" t="s">
        <v>56</v>
      </c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22">
      <c r="A174" s="7"/>
      <c r="B174" s="7"/>
      <c r="C174" s="8" t="s">
        <v>1</v>
      </c>
      <c r="D174" s="8"/>
      <c r="E174" s="9" t="s">
        <v>2</v>
      </c>
      <c r="F174" s="9"/>
      <c r="G174" t="s">
        <v>3</v>
      </c>
      <c r="H174" t="s">
        <v>4</v>
      </c>
    </row>
    <row r="175" spans="1:22">
      <c r="A175" s="10"/>
      <c r="B175" s="10"/>
      <c r="C175" s="11" t="s">
        <v>5</v>
      </c>
      <c r="D175" s="2" t="s">
        <v>6</v>
      </c>
      <c r="E175" s="11" t="s">
        <v>5</v>
      </c>
      <c r="F175" s="2" t="s">
        <v>6</v>
      </c>
      <c r="G175" s="12"/>
      <c r="H175" s="12"/>
      <c r="I175" t="s">
        <v>7</v>
      </c>
      <c r="J175" s="13" t="s">
        <v>8</v>
      </c>
      <c r="K175" s="13" t="s">
        <v>9</v>
      </c>
      <c r="L175" s="13" t="s">
        <v>10</v>
      </c>
      <c r="M175" s="13" t="s">
        <v>11</v>
      </c>
      <c r="N175" s="13" t="s">
        <v>12</v>
      </c>
      <c r="O175" s="13" t="s">
        <v>13</v>
      </c>
      <c r="Q175" s="14" t="s">
        <v>14</v>
      </c>
      <c r="R175" s="3" t="s">
        <v>15</v>
      </c>
      <c r="S175" s="14" t="s">
        <v>16</v>
      </c>
      <c r="T175" s="14" t="s">
        <v>17</v>
      </c>
      <c r="V175" s="15" t="s">
        <v>18</v>
      </c>
    </row>
    <row r="176" spans="1:22">
      <c r="A176" s="16"/>
      <c r="B176" s="17" t="s">
        <v>19</v>
      </c>
      <c r="C176" s="18">
        <v>79</v>
      </c>
      <c r="D176" s="19"/>
      <c r="E176" s="19"/>
      <c r="G176" s="12"/>
      <c r="H176" s="12"/>
      <c r="J176" s="19" t="s">
        <v>20</v>
      </c>
      <c r="K176" s="19" t="s">
        <v>20</v>
      </c>
      <c r="L176" s="19" t="s">
        <v>20</v>
      </c>
      <c r="M176" s="19"/>
      <c r="N176" s="19"/>
    </row>
    <row r="177" spans="1:22">
      <c r="A177" s="16"/>
      <c r="B177" t="s">
        <v>21</v>
      </c>
      <c r="C177" s="20">
        <v>243</v>
      </c>
      <c r="E177" s="21">
        <v>245</v>
      </c>
      <c r="G177" s="26" t="e">
        <f>F177/D177</f>
        <v>#DIV/0!</v>
      </c>
      <c r="H177" s="27">
        <v>0.96</v>
      </c>
      <c r="J177">
        <v>10</v>
      </c>
      <c r="K177">
        <f t="shared" ref="K177:K183" si="116">2*J177+2-L177</f>
        <v>18</v>
      </c>
      <c r="L177">
        <v>4</v>
      </c>
      <c r="M177" s="3">
        <f>(L177*35.453)/(J177*12.0107+K177*1.00794+L177*35.453)</f>
        <v>0.50635945079573841</v>
      </c>
      <c r="N177" s="25" t="e">
        <f>D177/$D$88</f>
        <v>#DIV/0!</v>
      </c>
      <c r="O177" s="25" t="e">
        <f>(M177*N177)/$N$210</f>
        <v>#DIV/0!</v>
      </c>
      <c r="Q177" t="e">
        <f>D177/F177</f>
        <v>#DIV/0!</v>
      </c>
      <c r="R177" s="3">
        <f>1/H177</f>
        <v>1.0416666666666667</v>
      </c>
      <c r="U177" s="24"/>
    </row>
    <row r="178" spans="1:22">
      <c r="A178" s="16"/>
      <c r="B178" t="s">
        <v>22</v>
      </c>
      <c r="C178" s="20">
        <v>279</v>
      </c>
      <c r="E178">
        <v>277</v>
      </c>
      <c r="G178" s="22" t="e">
        <f t="shared" ref="G178:G183" si="117">F178/D178</f>
        <v>#DIV/0!</v>
      </c>
      <c r="H178" s="23">
        <v>0.78</v>
      </c>
      <c r="J178">
        <v>10</v>
      </c>
      <c r="K178">
        <f t="shared" si="116"/>
        <v>17</v>
      </c>
      <c r="L178">
        <f t="shared" ref="L178:L183" si="118">L177+1</f>
        <v>5</v>
      </c>
      <c r="M178" s="3">
        <f t="shared" ref="M178:M183" si="119">(L178*35.453)/(J178*12.0107+K178*1.00794+L178*35.453)</f>
        <v>0.56362819038229295</v>
      </c>
      <c r="N178" s="25" t="e">
        <f>D178/$D$88</f>
        <v>#DIV/0!</v>
      </c>
      <c r="O178" s="25" t="e">
        <f t="shared" ref="O178:O207" si="120">(M178*N178)/$N$210</f>
        <v>#DIV/0!</v>
      </c>
      <c r="Q178" t="e">
        <f t="shared" ref="Q178:Q183" si="121">D178/F178</f>
        <v>#DIV/0!</v>
      </c>
      <c r="R178" s="3">
        <f t="shared" ref="R178:R183" si="122">1/H178</f>
        <v>1.2820512820512819</v>
      </c>
      <c r="U178" s="24"/>
    </row>
    <row r="179" spans="1:22">
      <c r="A179" s="16"/>
      <c r="B179" t="s">
        <v>23</v>
      </c>
      <c r="C179" s="20">
        <v>313</v>
      </c>
      <c r="E179">
        <v>315</v>
      </c>
      <c r="G179" s="26" t="e">
        <f t="shared" si="117"/>
        <v>#DIV/0!</v>
      </c>
      <c r="H179" s="26">
        <v>0.64</v>
      </c>
      <c r="J179">
        <v>10</v>
      </c>
      <c r="K179">
        <f t="shared" si="116"/>
        <v>16</v>
      </c>
      <c r="L179">
        <f t="shared" si="118"/>
        <v>6</v>
      </c>
      <c r="M179" s="3">
        <f t="shared" si="119"/>
        <v>0.6095909340435437</v>
      </c>
      <c r="N179" s="25" t="e">
        <f>D179/$D$88</f>
        <v>#DIV/0!</v>
      </c>
      <c r="O179" s="25" t="e">
        <f t="shared" si="120"/>
        <v>#DIV/0!</v>
      </c>
      <c r="Q179" t="e">
        <f t="shared" si="121"/>
        <v>#DIV/0!</v>
      </c>
      <c r="R179" s="3">
        <f t="shared" si="122"/>
        <v>1.5625</v>
      </c>
      <c r="U179" s="24"/>
    </row>
    <row r="180" spans="1:22">
      <c r="A180" s="16"/>
      <c r="B180" t="s">
        <v>24</v>
      </c>
      <c r="C180" s="20">
        <v>347</v>
      </c>
      <c r="E180">
        <v>349</v>
      </c>
      <c r="G180" s="12" t="e">
        <f t="shared" si="117"/>
        <v>#DIV/0!</v>
      </c>
      <c r="H180" s="12">
        <v>0.8</v>
      </c>
      <c r="J180">
        <v>10</v>
      </c>
      <c r="K180">
        <f t="shared" si="116"/>
        <v>15</v>
      </c>
      <c r="L180">
        <f t="shared" si="118"/>
        <v>7</v>
      </c>
      <c r="M180" s="3">
        <f t="shared" si="119"/>
        <v>0.64729493259077864</v>
      </c>
      <c r="N180" s="25" t="e">
        <f>D180/$D$88</f>
        <v>#DIV/0!</v>
      </c>
      <c r="O180" s="25" t="e">
        <f t="shared" si="120"/>
        <v>#DIV/0!</v>
      </c>
      <c r="Q180" t="e">
        <f t="shared" si="121"/>
        <v>#DIV/0!</v>
      </c>
      <c r="R180" s="3">
        <f t="shared" si="122"/>
        <v>1.25</v>
      </c>
      <c r="U180" s="24"/>
    </row>
    <row r="181" spans="1:22">
      <c r="A181" s="16"/>
      <c r="B181" t="s">
        <v>25</v>
      </c>
      <c r="C181" s="20">
        <v>381</v>
      </c>
      <c r="E181">
        <v>383</v>
      </c>
      <c r="G181" s="12" t="e">
        <f t="shared" si="117"/>
        <v>#DIV/0!</v>
      </c>
      <c r="H181" s="12">
        <v>0.96</v>
      </c>
      <c r="I181" s="24">
        <f>1.18/8.14</f>
        <v>0.14496314496314494</v>
      </c>
      <c r="J181">
        <v>10</v>
      </c>
      <c r="K181">
        <f t="shared" si="116"/>
        <v>14</v>
      </c>
      <c r="L181">
        <f t="shared" si="118"/>
        <v>8</v>
      </c>
      <c r="M181" s="3">
        <f t="shared" si="119"/>
        <v>0.67878262930672195</v>
      </c>
      <c r="N181" s="25" t="e">
        <f>D181/$D$88</f>
        <v>#DIV/0!</v>
      </c>
      <c r="O181" s="25" t="e">
        <f t="shared" si="120"/>
        <v>#DIV/0!</v>
      </c>
      <c r="Q181" t="e">
        <f t="shared" si="121"/>
        <v>#DIV/0!</v>
      </c>
      <c r="R181" s="3">
        <f t="shared" si="122"/>
        <v>1.0416666666666667</v>
      </c>
      <c r="S181">
        <f>1/I181</f>
        <v>6.8983050847457639</v>
      </c>
      <c r="T181" t="e">
        <f>(S181-Q181)*F181/((Q181-R181)+(S181-Q181))</f>
        <v>#DIV/0!</v>
      </c>
      <c r="U181" s="24" t="e">
        <f>T181/D181</f>
        <v>#DIV/0!</v>
      </c>
      <c r="V181" s="4" t="e">
        <f>T181*R181</f>
        <v>#DIV/0!</v>
      </c>
    </row>
    <row r="182" spans="1:22">
      <c r="A182" s="16"/>
      <c r="B182" t="s">
        <v>26</v>
      </c>
      <c r="C182" s="20">
        <v>417</v>
      </c>
      <c r="E182">
        <v>415</v>
      </c>
      <c r="G182" s="12" t="e">
        <f t="shared" si="117"/>
        <v>#DIV/0!</v>
      </c>
      <c r="H182" s="12">
        <v>0.89</v>
      </c>
      <c r="I182" s="24">
        <f>16.73/3.27</f>
        <v>5.1162079510703364</v>
      </c>
      <c r="J182">
        <v>10</v>
      </c>
      <c r="K182">
        <f t="shared" si="116"/>
        <v>13</v>
      </c>
      <c r="L182">
        <f t="shared" si="118"/>
        <v>9</v>
      </c>
      <c r="M182" s="3">
        <f t="shared" si="119"/>
        <v>0.70547427804836049</v>
      </c>
      <c r="N182" s="25" t="e">
        <f>V182/$D$88</f>
        <v>#DIV/0!</v>
      </c>
      <c r="O182" s="25" t="e">
        <f t="shared" si="120"/>
        <v>#DIV/0!</v>
      </c>
      <c r="Q182" t="e">
        <f t="shared" si="121"/>
        <v>#DIV/0!</v>
      </c>
      <c r="R182" s="3">
        <f t="shared" si="122"/>
        <v>1.1235955056179776</v>
      </c>
      <c r="S182">
        <f>1/I182</f>
        <v>0.19545726240286909</v>
      </c>
      <c r="T182" t="e">
        <f>(S182-Q182)*F182/((Q182-R182)+(S182-Q182))</f>
        <v>#DIV/0!</v>
      </c>
      <c r="U182" s="24" t="e">
        <f>T182/D182</f>
        <v>#DIV/0!</v>
      </c>
      <c r="V182" s="4" t="e">
        <f>T182*R182</f>
        <v>#DIV/0!</v>
      </c>
    </row>
    <row r="183" spans="1:22">
      <c r="A183" s="16"/>
      <c r="B183" s="28" t="s">
        <v>27</v>
      </c>
      <c r="C183" s="29">
        <v>451</v>
      </c>
      <c r="E183">
        <v>449</v>
      </c>
      <c r="G183" s="12" t="e">
        <f t="shared" si="117"/>
        <v>#DIV/0!</v>
      </c>
      <c r="H183" s="12">
        <v>0.78</v>
      </c>
      <c r="I183" s="24">
        <f>25.91/6.71</f>
        <v>3.8614008941877795</v>
      </c>
      <c r="J183">
        <v>10</v>
      </c>
      <c r="K183">
        <f t="shared" si="116"/>
        <v>12</v>
      </c>
      <c r="L183">
        <f t="shared" si="118"/>
        <v>10</v>
      </c>
      <c r="M183" s="3">
        <f t="shared" si="119"/>
        <v>0.72838809868948895</v>
      </c>
      <c r="N183" s="25" t="e">
        <f>V183/$D$88</f>
        <v>#DIV/0!</v>
      </c>
      <c r="O183" s="25" t="e">
        <f t="shared" si="120"/>
        <v>#DIV/0!</v>
      </c>
      <c r="Q183" t="e">
        <f t="shared" si="121"/>
        <v>#DIV/0!</v>
      </c>
      <c r="R183" s="3">
        <f t="shared" si="122"/>
        <v>1.2820512820512819</v>
      </c>
      <c r="S183">
        <f>1/I183</f>
        <v>0.25897336935546122</v>
      </c>
      <c r="T183" t="e">
        <f>(S183-Q183)*F183/((Q183-R183)+(S183-Q183))</f>
        <v>#DIV/0!</v>
      </c>
      <c r="U183" s="24" t="e">
        <f>T183/D183</f>
        <v>#DIV/0!</v>
      </c>
      <c r="V183" s="4" t="e">
        <f>T183*R183</f>
        <v>#DIV/0!</v>
      </c>
    </row>
    <row r="184" spans="1:22">
      <c r="A184" s="16"/>
      <c r="B184" s="17" t="s">
        <v>19</v>
      </c>
      <c r="C184" s="18">
        <v>79</v>
      </c>
      <c r="D184" s="19"/>
      <c r="E184" s="19"/>
      <c r="G184" s="12"/>
      <c r="H184" s="12"/>
      <c r="I184" s="24"/>
      <c r="J184" s="19" t="s">
        <v>20</v>
      </c>
      <c r="K184" s="19" t="s">
        <v>20</v>
      </c>
      <c r="L184" s="19" t="s">
        <v>20</v>
      </c>
      <c r="M184" s="19"/>
      <c r="N184" s="19"/>
      <c r="O184" s="25"/>
      <c r="U184" s="24"/>
    </row>
    <row r="185" spans="1:22">
      <c r="A185" s="16"/>
      <c r="B185" t="s">
        <v>28</v>
      </c>
      <c r="C185" s="20">
        <v>257</v>
      </c>
      <c r="E185">
        <v>259</v>
      </c>
      <c r="G185" s="22" t="e">
        <f>F185/D185</f>
        <v>#DIV/0!</v>
      </c>
      <c r="H185" s="23">
        <v>0.96</v>
      </c>
      <c r="I185" s="24"/>
      <c r="J185">
        <v>11</v>
      </c>
      <c r="K185">
        <f t="shared" ref="K185:K191" si="123">2*J185+2-L185</f>
        <v>20</v>
      </c>
      <c r="L185">
        <v>4</v>
      </c>
      <c r="M185" s="3">
        <f t="shared" ref="M185:M191" si="124">(L185*35.453)/(J185*12.0107+K185*1.00794+L185*35.453)</f>
        <v>0.48220858687095891</v>
      </c>
      <c r="N185" s="25" t="e">
        <f>D185/$D$96</f>
        <v>#DIV/0!</v>
      </c>
      <c r="O185" s="25" t="e">
        <f t="shared" si="120"/>
        <v>#DIV/0!</v>
      </c>
      <c r="Q185" t="e">
        <f t="shared" ref="Q185:Q191" si="125">D185/F185</f>
        <v>#DIV/0!</v>
      </c>
      <c r="R185" s="3">
        <f t="shared" ref="R185:R191" si="126">1/H185</f>
        <v>1.0416666666666667</v>
      </c>
      <c r="S185" t="e">
        <f>1/I185</f>
        <v>#DIV/0!</v>
      </c>
      <c r="T185" t="e">
        <f>(S185-Q185)*F185/((Q185-R185)+(S185-Q185))</f>
        <v>#DIV/0!</v>
      </c>
      <c r="U185" s="24" t="e">
        <f>T185/F185</f>
        <v>#DIV/0!</v>
      </c>
      <c r="V185" s="4" t="e">
        <f>T185*R185</f>
        <v>#DIV/0!</v>
      </c>
    </row>
    <row r="186" spans="1:22">
      <c r="A186" s="16"/>
      <c r="B186" t="s">
        <v>29</v>
      </c>
      <c r="C186" s="20">
        <v>293</v>
      </c>
      <c r="E186">
        <v>291</v>
      </c>
      <c r="G186" s="22" t="e">
        <f t="shared" ref="G186:G191" si="127">F186/D186</f>
        <v>#DIV/0!</v>
      </c>
      <c r="H186" s="23">
        <v>0.78</v>
      </c>
      <c r="I186" s="24"/>
      <c r="J186">
        <v>11</v>
      </c>
      <c r="K186">
        <f t="shared" si="123"/>
        <v>19</v>
      </c>
      <c r="L186">
        <f t="shared" ref="L186:L191" si="128">L185+1</f>
        <v>5</v>
      </c>
      <c r="M186" s="3">
        <f t="shared" si="124"/>
        <v>0.5395643598784855</v>
      </c>
      <c r="N186" s="25" t="e">
        <f>D186/$D$96</f>
        <v>#DIV/0!</v>
      </c>
      <c r="O186" s="25" t="e">
        <f t="shared" si="120"/>
        <v>#DIV/0!</v>
      </c>
      <c r="Q186" t="e">
        <f t="shared" si="125"/>
        <v>#DIV/0!</v>
      </c>
      <c r="R186" s="3">
        <f t="shared" si="126"/>
        <v>1.2820512820512819</v>
      </c>
      <c r="S186" t="e">
        <f>1/I186</f>
        <v>#DIV/0!</v>
      </c>
      <c r="T186" t="e">
        <f>(S186-Q186)*F186/((Q186-R186)+(S186-Q186))</f>
        <v>#DIV/0!</v>
      </c>
      <c r="U186" s="24" t="e">
        <f>T186/D186</f>
        <v>#DIV/0!</v>
      </c>
      <c r="V186" s="4" t="e">
        <f>T186*R186</f>
        <v>#DIV/0!</v>
      </c>
    </row>
    <row r="187" spans="1:22">
      <c r="A187" s="16"/>
      <c r="B187" t="s">
        <v>30</v>
      </c>
      <c r="C187" s="20">
        <v>327</v>
      </c>
      <c r="E187">
        <v>329</v>
      </c>
      <c r="G187" s="23" t="e">
        <f t="shared" si="127"/>
        <v>#DIV/0!</v>
      </c>
      <c r="H187" s="23">
        <v>0.64</v>
      </c>
      <c r="I187" s="24"/>
      <c r="J187">
        <v>11</v>
      </c>
      <c r="K187">
        <f t="shared" si="123"/>
        <v>18</v>
      </c>
      <c r="L187">
        <f t="shared" si="128"/>
        <v>6</v>
      </c>
      <c r="M187" s="3">
        <f t="shared" si="124"/>
        <v>0.58603451630291614</v>
      </c>
      <c r="N187" s="25" t="e">
        <f>D187/$D$96</f>
        <v>#DIV/0!</v>
      </c>
      <c r="O187" s="25" t="e">
        <f t="shared" si="120"/>
        <v>#DIV/0!</v>
      </c>
      <c r="Q187" t="e">
        <f t="shared" si="125"/>
        <v>#DIV/0!</v>
      </c>
      <c r="R187" s="3">
        <f t="shared" si="126"/>
        <v>1.5625</v>
      </c>
      <c r="S187" t="e">
        <f>1/I187</f>
        <v>#DIV/0!</v>
      </c>
      <c r="T187" t="e">
        <f>(S187-Q187)*F187/((Q187-R187)+(S187-Q187))</f>
        <v>#DIV/0!</v>
      </c>
      <c r="U187" s="24" t="e">
        <f>T187/D187</f>
        <v>#DIV/0!</v>
      </c>
      <c r="V187" s="4" t="e">
        <f>T187*R187</f>
        <v>#DIV/0!</v>
      </c>
    </row>
    <row r="188" spans="1:22">
      <c r="A188" s="16"/>
      <c r="B188" t="s">
        <v>31</v>
      </c>
      <c r="C188" s="20">
        <v>361</v>
      </c>
      <c r="E188">
        <v>363</v>
      </c>
      <c r="G188" s="26" t="e">
        <f t="shared" si="127"/>
        <v>#DIV/0!</v>
      </c>
      <c r="H188" s="26">
        <v>0.8</v>
      </c>
      <c r="I188" s="24"/>
      <c r="J188">
        <v>11</v>
      </c>
      <c r="K188">
        <f t="shared" si="123"/>
        <v>17</v>
      </c>
      <c r="L188">
        <f t="shared" si="128"/>
        <v>7</v>
      </c>
      <c r="M188" s="3">
        <f t="shared" si="124"/>
        <v>0.62444945404360397</v>
      </c>
      <c r="N188" s="25" t="e">
        <f>D188/$D$96</f>
        <v>#DIV/0!</v>
      </c>
      <c r="O188" s="25" t="e">
        <f t="shared" si="120"/>
        <v>#DIV/0!</v>
      </c>
      <c r="Q188" t="e">
        <f t="shared" si="125"/>
        <v>#DIV/0!</v>
      </c>
      <c r="R188" s="3">
        <f t="shared" si="126"/>
        <v>1.25</v>
      </c>
      <c r="U188" s="24"/>
    </row>
    <row r="189" spans="1:22">
      <c r="B189" t="s">
        <v>32</v>
      </c>
      <c r="C189" s="20">
        <v>395</v>
      </c>
      <c r="E189">
        <v>397</v>
      </c>
      <c r="G189" s="12" t="e">
        <f t="shared" si="127"/>
        <v>#DIV/0!</v>
      </c>
      <c r="H189" s="12">
        <v>0.96</v>
      </c>
      <c r="I189" s="24">
        <f>1.18/8.14</f>
        <v>0.14496314496314494</v>
      </c>
      <c r="J189">
        <v>11</v>
      </c>
      <c r="K189">
        <f t="shared" si="123"/>
        <v>16</v>
      </c>
      <c r="L189">
        <f t="shared" si="128"/>
        <v>8</v>
      </c>
      <c r="M189" s="3">
        <f t="shared" si="124"/>
        <v>0.65673658158263559</v>
      </c>
      <c r="N189" s="25" t="e">
        <f>D189/$D$96</f>
        <v>#DIV/0!</v>
      </c>
      <c r="O189" s="25" t="e">
        <f t="shared" si="120"/>
        <v>#DIV/0!</v>
      </c>
      <c r="Q189" t="e">
        <f t="shared" si="125"/>
        <v>#DIV/0!</v>
      </c>
      <c r="R189" s="3">
        <f t="shared" si="126"/>
        <v>1.0416666666666667</v>
      </c>
      <c r="U189" s="24"/>
    </row>
    <row r="190" spans="1:22">
      <c r="A190" s="14"/>
      <c r="B190" t="s">
        <v>33</v>
      </c>
      <c r="C190" s="20">
        <v>431</v>
      </c>
      <c r="E190">
        <v>429</v>
      </c>
      <c r="G190" s="22" t="e">
        <f t="shared" si="127"/>
        <v>#DIV/0!</v>
      </c>
      <c r="H190" s="22">
        <v>0.89</v>
      </c>
      <c r="I190" s="24">
        <f>16.73/3.27</f>
        <v>5.1162079510703364</v>
      </c>
      <c r="J190">
        <v>11</v>
      </c>
      <c r="K190">
        <f t="shared" si="123"/>
        <v>15</v>
      </c>
      <c r="L190">
        <f t="shared" si="128"/>
        <v>9</v>
      </c>
      <c r="M190" s="3">
        <f t="shared" si="124"/>
        <v>0.6842538222115665</v>
      </c>
      <c r="N190" s="25" t="e">
        <f>V190/$D$96</f>
        <v>#DIV/0!</v>
      </c>
      <c r="O190" s="25" t="e">
        <f t="shared" si="120"/>
        <v>#DIV/0!</v>
      </c>
      <c r="Q190" t="e">
        <f t="shared" si="125"/>
        <v>#DIV/0!</v>
      </c>
      <c r="R190" s="3">
        <f t="shared" si="126"/>
        <v>1.1235955056179776</v>
      </c>
      <c r="S190">
        <f>1/I190</f>
        <v>0.19545726240286909</v>
      </c>
      <c r="T190" t="e">
        <f>(S190-Q190)*F190/((Q190-R190)+(S190-Q190))</f>
        <v>#DIV/0!</v>
      </c>
      <c r="U190" s="24" t="e">
        <f>T190/F190</f>
        <v>#DIV/0!</v>
      </c>
      <c r="V190" s="4" t="e">
        <f>T190*R190</f>
        <v>#DIV/0!</v>
      </c>
    </row>
    <row r="191" spans="1:22">
      <c r="B191" t="s">
        <v>34</v>
      </c>
      <c r="C191" s="20">
        <v>465</v>
      </c>
      <c r="E191">
        <v>463</v>
      </c>
      <c r="G191" s="22" t="e">
        <f t="shared" si="127"/>
        <v>#DIV/0!</v>
      </c>
      <c r="H191" s="22">
        <v>0.78</v>
      </c>
      <c r="I191" s="24">
        <f>25.91/6.71</f>
        <v>3.8614008941877795</v>
      </c>
      <c r="J191">
        <v>11</v>
      </c>
      <c r="K191">
        <f t="shared" si="123"/>
        <v>14</v>
      </c>
      <c r="L191">
        <f t="shared" si="128"/>
        <v>10</v>
      </c>
      <c r="M191" s="3">
        <f t="shared" si="124"/>
        <v>0.70798547628293584</v>
      </c>
      <c r="N191" s="25" t="e">
        <f>V191/$D$96</f>
        <v>#DIV/0!</v>
      </c>
      <c r="O191" s="25" t="e">
        <f t="shared" si="120"/>
        <v>#DIV/0!</v>
      </c>
      <c r="Q191" t="e">
        <f t="shared" si="125"/>
        <v>#DIV/0!</v>
      </c>
      <c r="R191" s="3">
        <f t="shared" si="126"/>
        <v>1.2820512820512819</v>
      </c>
      <c r="S191">
        <f>1/I191</f>
        <v>0.25897336935546122</v>
      </c>
      <c r="T191" t="e">
        <f>(S191-Q191)*F191/((Q191-R191)+(S191-Q191))</f>
        <v>#DIV/0!</v>
      </c>
      <c r="U191" s="24" t="e">
        <f>T191/D191</f>
        <v>#DIV/0!</v>
      </c>
      <c r="V191" s="4" t="e">
        <f>T191*R191</f>
        <v>#DIV/0!</v>
      </c>
    </row>
    <row r="192" spans="1:22">
      <c r="B192" s="17" t="s">
        <v>19</v>
      </c>
      <c r="C192" s="18">
        <v>79</v>
      </c>
      <c r="D192" s="19"/>
      <c r="E192" s="19"/>
      <c r="G192" s="12"/>
      <c r="H192" s="12"/>
      <c r="I192" s="24"/>
      <c r="J192" s="19" t="s">
        <v>20</v>
      </c>
      <c r="K192" s="19" t="s">
        <v>20</v>
      </c>
      <c r="L192" s="19" t="s">
        <v>20</v>
      </c>
      <c r="M192" s="19"/>
      <c r="N192" s="19"/>
      <c r="O192" s="25"/>
      <c r="U192" s="24"/>
    </row>
    <row r="193" spans="2:22">
      <c r="B193" t="s">
        <v>35</v>
      </c>
      <c r="C193" s="20">
        <v>271</v>
      </c>
      <c r="E193" s="21">
        <v>273</v>
      </c>
      <c r="G193" s="22" t="e">
        <f>F193/D193</f>
        <v>#DIV/0!</v>
      </c>
      <c r="H193" s="23">
        <v>0.96</v>
      </c>
      <c r="I193" s="24"/>
      <c r="J193">
        <v>12</v>
      </c>
      <c r="K193">
        <f t="shared" ref="K193:K199" si="129">2*J193+2-L193</f>
        <v>22</v>
      </c>
      <c r="L193">
        <v>4</v>
      </c>
      <c r="M193" s="3">
        <f t="shared" ref="M193:M199" si="130">(L193*35.453)/(J193*12.0107+K193*1.00794+L193*35.453)</f>
        <v>0.46025660282515218</v>
      </c>
      <c r="N193" s="25" t="e">
        <f>D193/$D$104</f>
        <v>#DIV/0!</v>
      </c>
      <c r="O193" s="25" t="e">
        <f t="shared" si="120"/>
        <v>#DIV/0!</v>
      </c>
      <c r="Q193" t="e">
        <f t="shared" ref="Q193:Q199" si="131">D193/F193</f>
        <v>#DIV/0!</v>
      </c>
      <c r="R193" s="3">
        <f t="shared" ref="R193:R199" si="132">1/H193</f>
        <v>1.0416666666666667</v>
      </c>
      <c r="U193" s="24"/>
    </row>
    <row r="194" spans="2:22">
      <c r="B194" t="s">
        <v>36</v>
      </c>
      <c r="C194" s="20">
        <v>307</v>
      </c>
      <c r="E194">
        <v>305</v>
      </c>
      <c r="G194" s="22" t="e">
        <f>F194/D195</f>
        <v>#DIV/0!</v>
      </c>
      <c r="H194" s="23">
        <v>0.78</v>
      </c>
      <c r="I194" s="24"/>
      <c r="J194">
        <v>12</v>
      </c>
      <c r="K194">
        <f t="shared" si="129"/>
        <v>21</v>
      </c>
      <c r="L194">
        <f t="shared" ref="L194:L199" si="133">L193+1</f>
        <v>5</v>
      </c>
      <c r="M194" s="3">
        <f t="shared" si="130"/>
        <v>0.51747118038893836</v>
      </c>
      <c r="N194" s="25" t="e">
        <f t="shared" ref="N194:N199" si="134">D194/$D$104</f>
        <v>#DIV/0!</v>
      </c>
      <c r="O194" s="25" t="e">
        <f t="shared" si="120"/>
        <v>#DIV/0!</v>
      </c>
      <c r="Q194" t="e">
        <f>D195/F194</f>
        <v>#DIV/0!</v>
      </c>
      <c r="R194" s="3">
        <f t="shared" si="132"/>
        <v>1.2820512820512819</v>
      </c>
      <c r="U194" s="24"/>
    </row>
    <row r="195" spans="2:22">
      <c r="B195" t="s">
        <v>37</v>
      </c>
      <c r="C195" s="20">
        <v>341</v>
      </c>
      <c r="E195">
        <v>343</v>
      </c>
      <c r="G195" s="27" t="e">
        <f>F195/D195</f>
        <v>#DIV/0!</v>
      </c>
      <c r="H195" s="27">
        <v>0.64</v>
      </c>
      <c r="I195" s="24"/>
      <c r="J195">
        <v>12</v>
      </c>
      <c r="K195">
        <f t="shared" si="129"/>
        <v>20</v>
      </c>
      <c r="L195">
        <f t="shared" si="133"/>
        <v>6</v>
      </c>
      <c r="M195" s="3">
        <f t="shared" si="130"/>
        <v>0.56423094429466758</v>
      </c>
      <c r="N195" s="25" t="e">
        <f t="shared" si="134"/>
        <v>#DIV/0!</v>
      </c>
      <c r="O195" s="25" t="e">
        <f t="shared" si="120"/>
        <v>#DIV/0!</v>
      </c>
      <c r="Q195" t="e">
        <f>#REF!/F195</f>
        <v>#REF!</v>
      </c>
      <c r="R195" s="3">
        <f t="shared" si="132"/>
        <v>1.5625</v>
      </c>
      <c r="U195" s="24"/>
    </row>
    <row r="196" spans="2:22">
      <c r="B196" t="s">
        <v>38</v>
      </c>
      <c r="C196" s="20">
        <v>375</v>
      </c>
      <c r="E196">
        <v>377</v>
      </c>
      <c r="G196" s="26" t="e">
        <f>F196/D196</f>
        <v>#DIV/0!</v>
      </c>
      <c r="H196" s="26">
        <v>0.8</v>
      </c>
      <c r="I196" s="24"/>
      <c r="J196">
        <v>12</v>
      </c>
      <c r="K196">
        <f t="shared" si="129"/>
        <v>19</v>
      </c>
      <c r="L196">
        <f t="shared" si="133"/>
        <v>7</v>
      </c>
      <c r="M196" s="3">
        <f t="shared" si="130"/>
        <v>0.60316160694612275</v>
      </c>
      <c r="N196" s="25" t="e">
        <f t="shared" si="134"/>
        <v>#DIV/0!</v>
      </c>
      <c r="O196" s="25" t="e">
        <f t="shared" si="120"/>
        <v>#DIV/0!</v>
      </c>
      <c r="Q196" t="e">
        <f t="shared" si="131"/>
        <v>#DIV/0!</v>
      </c>
      <c r="R196" s="3">
        <f t="shared" si="132"/>
        <v>1.25</v>
      </c>
      <c r="U196" s="24"/>
    </row>
    <row r="197" spans="2:22">
      <c r="B197" t="s">
        <v>39</v>
      </c>
      <c r="C197" s="20">
        <v>409</v>
      </c>
      <c r="E197">
        <v>411</v>
      </c>
      <c r="G197" s="12" t="e">
        <f>F197/D197</f>
        <v>#DIV/0!</v>
      </c>
      <c r="H197" s="12">
        <v>0.96</v>
      </c>
      <c r="I197" s="24"/>
      <c r="J197">
        <v>12</v>
      </c>
      <c r="K197">
        <f t="shared" si="129"/>
        <v>18</v>
      </c>
      <c r="L197">
        <f t="shared" si="133"/>
        <v>8</v>
      </c>
      <c r="M197" s="3">
        <f t="shared" si="130"/>
        <v>0.63607754394013372</v>
      </c>
      <c r="N197" s="25" t="e">
        <f t="shared" si="134"/>
        <v>#DIV/0!</v>
      </c>
      <c r="O197" s="25" t="e">
        <f t="shared" si="120"/>
        <v>#DIV/0!</v>
      </c>
      <c r="Q197" t="e">
        <f t="shared" si="131"/>
        <v>#DIV/0!</v>
      </c>
      <c r="R197" s="3">
        <f t="shared" si="132"/>
        <v>1.0416666666666667</v>
      </c>
      <c r="U197" s="24"/>
    </row>
    <row r="198" spans="2:22">
      <c r="B198" t="s">
        <v>40</v>
      </c>
      <c r="C198" s="20">
        <v>445</v>
      </c>
      <c r="E198">
        <v>443</v>
      </c>
      <c r="G198" s="12" t="e">
        <f>F198/D198</f>
        <v>#DIV/0!</v>
      </c>
      <c r="H198" s="12">
        <v>0.89</v>
      </c>
      <c r="I198" s="24"/>
      <c r="J198">
        <v>12</v>
      </c>
      <c r="K198">
        <f t="shared" si="129"/>
        <v>17</v>
      </c>
      <c r="L198">
        <f t="shared" si="133"/>
        <v>9</v>
      </c>
      <c r="M198" s="3">
        <f t="shared" si="130"/>
        <v>0.66427269762329788</v>
      </c>
      <c r="N198" s="25" t="e">
        <f t="shared" si="134"/>
        <v>#DIV/0!</v>
      </c>
      <c r="O198" s="25" t="e">
        <f t="shared" si="120"/>
        <v>#DIV/0!</v>
      </c>
      <c r="Q198" t="e">
        <f t="shared" si="131"/>
        <v>#DIV/0!</v>
      </c>
      <c r="R198" s="3">
        <f t="shared" si="132"/>
        <v>1.1235955056179776</v>
      </c>
      <c r="U198" s="24"/>
    </row>
    <row r="199" spans="2:22">
      <c r="B199" t="s">
        <v>41</v>
      </c>
      <c r="C199" s="20">
        <v>479</v>
      </c>
      <c r="E199">
        <v>477</v>
      </c>
      <c r="G199" s="12" t="e">
        <f>F199/D199</f>
        <v>#DIV/0!</v>
      </c>
      <c r="H199" s="12">
        <v>0.78</v>
      </c>
      <c r="I199" s="24"/>
      <c r="J199">
        <v>12</v>
      </c>
      <c r="K199">
        <f t="shared" si="129"/>
        <v>16</v>
      </c>
      <c r="L199">
        <f t="shared" si="133"/>
        <v>10</v>
      </c>
      <c r="M199" s="3">
        <f t="shared" si="130"/>
        <v>0.68869469190892429</v>
      </c>
      <c r="N199" s="25" t="e">
        <f t="shared" si="134"/>
        <v>#DIV/0!</v>
      </c>
      <c r="O199" s="25" t="e">
        <f t="shared" si="120"/>
        <v>#DIV/0!</v>
      </c>
      <c r="Q199" t="e">
        <f t="shared" si="131"/>
        <v>#DIV/0!</v>
      </c>
      <c r="R199" s="3">
        <f t="shared" si="132"/>
        <v>1.2820512820512819</v>
      </c>
      <c r="U199" s="24"/>
    </row>
    <row r="200" spans="2:22">
      <c r="B200" s="17" t="s">
        <v>19</v>
      </c>
      <c r="C200" s="18">
        <v>79</v>
      </c>
      <c r="D200" s="19"/>
      <c r="E200" s="19"/>
      <c r="G200" s="12"/>
      <c r="H200" s="12"/>
      <c r="I200" s="24"/>
      <c r="J200" s="19" t="s">
        <v>20</v>
      </c>
      <c r="K200" s="19" t="s">
        <v>20</v>
      </c>
      <c r="L200" s="19" t="s">
        <v>20</v>
      </c>
      <c r="M200" s="19"/>
      <c r="N200" s="19"/>
      <c r="O200" s="25"/>
      <c r="U200" s="24"/>
    </row>
    <row r="201" spans="2:22">
      <c r="B201" t="s">
        <v>42</v>
      </c>
      <c r="C201" s="20">
        <v>285</v>
      </c>
      <c r="E201" s="21">
        <v>287</v>
      </c>
      <c r="G201" s="12" t="e">
        <f>F201/D201</f>
        <v>#DIV/0!</v>
      </c>
      <c r="H201" s="30">
        <v>0.96</v>
      </c>
      <c r="I201" s="24"/>
      <c r="J201">
        <v>13</v>
      </c>
      <c r="K201">
        <f t="shared" ref="K201:K207" si="135">2*J201+2-L201</f>
        <v>24</v>
      </c>
      <c r="L201">
        <v>4</v>
      </c>
      <c r="M201" s="3">
        <f t="shared" ref="M201:M207" si="136">(L201*35.453)/(J201*12.0107+K201*1.00794+L201*35.453)</f>
        <v>0.4402162700719926</v>
      </c>
      <c r="N201" s="25" t="e">
        <f t="shared" ref="N201:N207" si="137">D201/$D$112</f>
        <v>#DIV/0!</v>
      </c>
      <c r="O201" s="25" t="e">
        <f t="shared" si="120"/>
        <v>#DIV/0!</v>
      </c>
      <c r="Q201" t="e">
        <f t="shared" ref="Q201:Q207" si="138">D201/F201</f>
        <v>#DIV/0!</v>
      </c>
      <c r="R201" s="3">
        <f t="shared" ref="R201:R207" si="139">1/H201</f>
        <v>1.0416666666666667</v>
      </c>
      <c r="U201" s="24"/>
    </row>
    <row r="202" spans="2:22">
      <c r="B202" t="s">
        <v>43</v>
      </c>
      <c r="C202" s="20">
        <v>321</v>
      </c>
      <c r="E202">
        <v>319</v>
      </c>
      <c r="G202" s="26" t="e">
        <f t="shared" ref="G202:G207" si="140">F202/D202</f>
        <v>#DIV/0!</v>
      </c>
      <c r="H202" s="27">
        <v>0.78</v>
      </c>
      <c r="I202" s="24"/>
      <c r="J202">
        <v>13</v>
      </c>
      <c r="K202">
        <f t="shared" si="135"/>
        <v>23</v>
      </c>
      <c r="L202">
        <f t="shared" ref="L202:L207" si="141">L201+1</f>
        <v>5</v>
      </c>
      <c r="M202" s="3">
        <f t="shared" si="136"/>
        <v>0.49711610123899175</v>
      </c>
      <c r="N202" s="25" t="e">
        <f t="shared" si="137"/>
        <v>#DIV/0!</v>
      </c>
      <c r="O202" s="25" t="e">
        <f t="shared" si="120"/>
        <v>#DIV/0!</v>
      </c>
      <c r="Q202" t="e">
        <f t="shared" si="138"/>
        <v>#DIV/0!</v>
      </c>
      <c r="R202" s="3">
        <f t="shared" si="139"/>
        <v>1.2820512820512819</v>
      </c>
      <c r="U202" s="24"/>
    </row>
    <row r="203" spans="2:22">
      <c r="B203" t="s">
        <v>44</v>
      </c>
      <c r="C203" s="20">
        <v>355</v>
      </c>
      <c r="E203">
        <v>357</v>
      </c>
      <c r="G203" s="23" t="e">
        <f t="shared" si="140"/>
        <v>#DIV/0!</v>
      </c>
      <c r="H203" s="23">
        <v>0.64</v>
      </c>
      <c r="I203" s="24">
        <f>100/62.15</f>
        <v>1.6090104585679808</v>
      </c>
      <c r="J203">
        <v>13</v>
      </c>
      <c r="K203">
        <f t="shared" si="135"/>
        <v>22</v>
      </c>
      <c r="L203">
        <f t="shared" si="141"/>
        <v>6</v>
      </c>
      <c r="M203" s="3">
        <f t="shared" si="136"/>
        <v>0.54399159065792557</v>
      </c>
      <c r="N203" s="25" t="e">
        <f>D203/$D$112</f>
        <v>#DIV/0!</v>
      </c>
      <c r="O203" s="25" t="e">
        <f>(M203*N203)/$N$210</f>
        <v>#DIV/0!</v>
      </c>
      <c r="Q203" t="e">
        <f t="shared" si="138"/>
        <v>#DIV/0!</v>
      </c>
      <c r="R203" s="3">
        <f t="shared" si="139"/>
        <v>1.5625</v>
      </c>
      <c r="S203">
        <f>1/I203</f>
        <v>0.62149999999999994</v>
      </c>
      <c r="T203" t="e">
        <f>(S203-Q203)*F203/((Q203-R203)+(S203-Q203))</f>
        <v>#DIV/0!</v>
      </c>
      <c r="U203" s="24" t="e">
        <f>T203/F203</f>
        <v>#DIV/0!</v>
      </c>
      <c r="V203" s="4" t="e">
        <f>T203*R203</f>
        <v>#DIV/0!</v>
      </c>
    </row>
    <row r="204" spans="2:22">
      <c r="B204" t="s">
        <v>45</v>
      </c>
      <c r="C204" s="20">
        <v>389</v>
      </c>
      <c r="E204">
        <v>391</v>
      </c>
      <c r="G204" s="26" t="e">
        <f t="shared" si="140"/>
        <v>#DIV/0!</v>
      </c>
      <c r="H204" s="26">
        <v>0.8</v>
      </c>
      <c r="I204" s="24"/>
      <c r="J204">
        <v>13</v>
      </c>
      <c r="K204">
        <f t="shared" si="135"/>
        <v>21</v>
      </c>
      <c r="L204">
        <f t="shared" si="141"/>
        <v>7</v>
      </c>
      <c r="M204" s="3">
        <f t="shared" si="136"/>
        <v>0.58327734125316899</v>
      </c>
      <c r="N204" s="25" t="e">
        <f t="shared" si="137"/>
        <v>#DIV/0!</v>
      </c>
      <c r="O204" s="25" t="e">
        <f t="shared" si="120"/>
        <v>#DIV/0!</v>
      </c>
      <c r="Q204" t="e">
        <f t="shared" si="138"/>
        <v>#DIV/0!</v>
      </c>
      <c r="R204" s="3">
        <f t="shared" si="139"/>
        <v>1.25</v>
      </c>
      <c r="U204" s="24"/>
    </row>
    <row r="205" spans="2:22">
      <c r="B205" t="s">
        <v>46</v>
      </c>
      <c r="C205" s="20">
        <v>423</v>
      </c>
      <c r="E205">
        <v>425</v>
      </c>
      <c r="G205" s="26" t="e">
        <f t="shared" si="140"/>
        <v>#DIV/0!</v>
      </c>
      <c r="H205" s="26">
        <v>0.96</v>
      </c>
      <c r="I205" s="24"/>
      <c r="J205">
        <v>13</v>
      </c>
      <c r="K205">
        <f t="shared" si="135"/>
        <v>20</v>
      </c>
      <c r="L205">
        <f t="shared" si="141"/>
        <v>8</v>
      </c>
      <c r="M205" s="3">
        <f t="shared" si="136"/>
        <v>0.61667861434734905</v>
      </c>
      <c r="N205" s="25" t="e">
        <f t="shared" si="137"/>
        <v>#DIV/0!</v>
      </c>
      <c r="O205" s="25" t="e">
        <f t="shared" si="120"/>
        <v>#DIV/0!</v>
      </c>
      <c r="Q205" t="e">
        <f t="shared" si="138"/>
        <v>#DIV/0!</v>
      </c>
      <c r="R205" s="3">
        <f t="shared" si="139"/>
        <v>1.0416666666666667</v>
      </c>
      <c r="U205" s="24"/>
    </row>
    <row r="206" spans="2:22">
      <c r="B206" t="s">
        <v>47</v>
      </c>
      <c r="C206" s="20">
        <v>459</v>
      </c>
      <c r="E206">
        <v>457</v>
      </c>
      <c r="G206" s="26" t="e">
        <f t="shared" si="140"/>
        <v>#DIV/0!</v>
      </c>
      <c r="H206" s="26">
        <v>0.89</v>
      </c>
      <c r="I206" s="24"/>
      <c r="J206">
        <v>13</v>
      </c>
      <c r="K206">
        <f t="shared" si="135"/>
        <v>19</v>
      </c>
      <c r="L206">
        <f t="shared" si="141"/>
        <v>9</v>
      </c>
      <c r="M206" s="3">
        <f t="shared" si="136"/>
        <v>0.64542541435212419</v>
      </c>
      <c r="N206" s="25" t="e">
        <f t="shared" si="137"/>
        <v>#DIV/0!</v>
      </c>
      <c r="O206" s="25" t="e">
        <f t="shared" si="120"/>
        <v>#DIV/0!</v>
      </c>
      <c r="Q206" t="e">
        <f t="shared" si="138"/>
        <v>#DIV/0!</v>
      </c>
      <c r="R206" s="3">
        <f t="shared" si="139"/>
        <v>1.1235955056179776</v>
      </c>
      <c r="U206" s="24"/>
    </row>
    <row r="207" spans="2:22">
      <c r="B207" s="28" t="s">
        <v>48</v>
      </c>
      <c r="C207" s="29">
        <v>493</v>
      </c>
      <c r="E207">
        <v>491</v>
      </c>
      <c r="G207" s="26" t="e">
        <f t="shared" si="140"/>
        <v>#DIV/0!</v>
      </c>
      <c r="H207" s="26">
        <v>0.78</v>
      </c>
      <c r="I207" s="24"/>
      <c r="J207">
        <v>13</v>
      </c>
      <c r="K207">
        <f t="shared" si="135"/>
        <v>18</v>
      </c>
      <c r="L207">
        <f t="shared" si="141"/>
        <v>10</v>
      </c>
      <c r="M207" s="3">
        <f t="shared" si="136"/>
        <v>0.67042727205784769</v>
      </c>
      <c r="N207" s="25" t="e">
        <f t="shared" si="137"/>
        <v>#DIV/0!</v>
      </c>
      <c r="O207" s="25" t="e">
        <f t="shared" si="120"/>
        <v>#DIV/0!</v>
      </c>
      <c r="Q207" t="e">
        <f t="shared" si="138"/>
        <v>#DIV/0!</v>
      </c>
      <c r="R207" s="3">
        <f t="shared" si="139"/>
        <v>1.2820512820512819</v>
      </c>
      <c r="U207" s="24"/>
    </row>
    <row r="208" spans="2:22">
      <c r="C208" s="20"/>
      <c r="M208" s="3"/>
      <c r="N208" s="25"/>
      <c r="O208" s="25"/>
    </row>
    <row r="209" spans="1:23">
      <c r="C209" s="20"/>
      <c r="O209" s="25"/>
    </row>
    <row r="210" spans="1:23">
      <c r="C210" s="20"/>
      <c r="M210" s="3" t="s">
        <v>49</v>
      </c>
      <c r="N210" s="25" t="e">
        <f>SUM(N177:N207)</f>
        <v>#DIV/0!</v>
      </c>
      <c r="O210" s="25"/>
    </row>
    <row r="211" spans="1:23">
      <c r="C211" s="20"/>
      <c r="M211" s="3" t="s">
        <v>50</v>
      </c>
      <c r="N211" s="25" t="e">
        <f>SUM(O176:O207)*100</f>
        <v>#DIV/0!</v>
      </c>
      <c r="O211" s="25"/>
    </row>
    <row r="212" spans="1:23">
      <c r="C212" s="20"/>
      <c r="M212" t="s">
        <v>51</v>
      </c>
      <c r="N212" s="25" t="e">
        <f>N210/N213</f>
        <v>#DIV/0!</v>
      </c>
      <c r="O212" s="25"/>
    </row>
    <row r="213" spans="1:23">
      <c r="M213" s="3" t="s">
        <v>52</v>
      </c>
      <c r="N213" s="25">
        <v>10</v>
      </c>
    </row>
    <row r="215" spans="1:23">
      <c r="A215" t="s">
        <v>57</v>
      </c>
      <c r="B215" t="s">
        <v>51</v>
      </c>
    </row>
    <row r="216" spans="1:23">
      <c r="W216">
        <v>0.13</v>
      </c>
    </row>
    <row r="217" spans="1:23">
      <c r="A217" s="33" t="e">
        <f>N40</f>
        <v>#DIV/0!</v>
      </c>
      <c r="B217" s="33" t="e">
        <f>N41</f>
        <v>#DIV/0!</v>
      </c>
      <c r="W217">
        <f>1-W216</f>
        <v>0.87</v>
      </c>
    </row>
    <row r="218" spans="1:23">
      <c r="A218" s="33" t="e">
        <f>N82</f>
        <v>#DIV/0!</v>
      </c>
      <c r="B218" s="33" t="e">
        <f>N83</f>
        <v>#DIV/0!</v>
      </c>
      <c r="W218" t="e">
        <f>W216*N170+W217*N211</f>
        <v>#DIV/0!</v>
      </c>
    </row>
    <row r="219" spans="1:23">
      <c r="A219" s="33" t="e">
        <f>N123</f>
        <v>#DIV/0!</v>
      </c>
      <c r="B219" s="33" t="e">
        <f>N124</f>
        <v>#DIV/0!</v>
      </c>
    </row>
    <row r="220" spans="1:23">
      <c r="A220" s="33" t="e">
        <f>N170</f>
        <v>#DIV/0!</v>
      </c>
      <c r="B220" s="33" t="e">
        <f>N171</f>
        <v>#DIV/0!</v>
      </c>
    </row>
    <row r="221" spans="1:23">
      <c r="A221" s="33" t="e">
        <f>N211</f>
        <v>#DIV/0!</v>
      </c>
      <c r="B221" s="33" t="e">
        <f>N212</f>
        <v>#DIV/0!</v>
      </c>
    </row>
    <row r="224" spans="1:23">
      <c r="A224" t="s">
        <v>58</v>
      </c>
      <c r="B224" t="s">
        <v>59</v>
      </c>
    </row>
    <row r="225" spans="1:2">
      <c r="A225">
        <f>6.2223*10^(-11)</f>
        <v>6.2222999999999993E-11</v>
      </c>
      <c r="B225">
        <v>0.38976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02E1-47B0-4CD7-A00A-E9977B890F18}">
  <dimension ref="A1:V226"/>
  <sheetViews>
    <sheetView topLeftCell="A207" workbookViewId="0">
      <selection activeCell="P216" sqref="P216"/>
    </sheetView>
  </sheetViews>
  <sheetFormatPr defaultColWidth="9.140625" defaultRowHeight="15"/>
  <cols>
    <col min="1" max="1" width="9.5703125" bestFit="1" customWidth="1"/>
    <col min="9" max="9" width="9.140625" style="12"/>
    <col min="14" max="14" width="9.5703125" bestFit="1" customWidth="1"/>
    <col min="17" max="17" width="13.140625" style="3" bestFit="1" customWidth="1"/>
    <col min="21" max="21" width="9.5703125" style="4" bestFit="1" customWidth="1"/>
  </cols>
  <sheetData>
    <row r="1" spans="1:22">
      <c r="A1" s="5"/>
      <c r="B1" s="5" t="s">
        <v>60</v>
      </c>
      <c r="C1" s="6"/>
      <c r="D1" s="5"/>
      <c r="E1" s="5"/>
      <c r="F1" s="5"/>
      <c r="G1" s="34"/>
      <c r="H1" s="5"/>
      <c r="I1" s="35"/>
      <c r="J1" s="5"/>
      <c r="K1" s="5"/>
      <c r="L1" s="5"/>
      <c r="M1" s="5"/>
    </row>
    <row r="2" spans="1:22">
      <c r="A2" s="7"/>
      <c r="B2" s="7"/>
      <c r="C2" s="8" t="s">
        <v>1</v>
      </c>
      <c r="D2" s="8"/>
      <c r="E2" s="9" t="s">
        <v>2</v>
      </c>
      <c r="F2" s="9"/>
      <c r="G2" t="s">
        <v>3</v>
      </c>
      <c r="H2" t="s">
        <v>4</v>
      </c>
      <c r="I2"/>
      <c r="Q2"/>
      <c r="R2" s="3"/>
      <c r="U2"/>
      <c r="V2" s="4"/>
    </row>
    <row r="3" spans="1:22">
      <c r="A3" s="10"/>
      <c r="B3" s="10"/>
      <c r="C3" s="11" t="s">
        <v>5</v>
      </c>
      <c r="D3" s="2" t="s">
        <v>6</v>
      </c>
      <c r="E3" s="11" t="s">
        <v>5</v>
      </c>
      <c r="F3" s="2" t="s">
        <v>6</v>
      </c>
      <c r="G3" s="12"/>
      <c r="H3" s="12"/>
      <c r="I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3" t="s">
        <v>13</v>
      </c>
      <c r="Q3" s="14" t="s">
        <v>14</v>
      </c>
      <c r="R3" s="3" t="s">
        <v>15</v>
      </c>
      <c r="S3" s="14" t="s">
        <v>16</v>
      </c>
      <c r="T3" s="14" t="s">
        <v>17</v>
      </c>
      <c r="U3"/>
      <c r="V3" s="15" t="s">
        <v>18</v>
      </c>
    </row>
    <row r="4" spans="1:22">
      <c r="A4" s="16"/>
      <c r="B4" s="17" t="s">
        <v>19</v>
      </c>
      <c r="C4" s="18">
        <v>79</v>
      </c>
      <c r="D4" s="36"/>
      <c r="E4" s="19"/>
      <c r="G4" s="12"/>
      <c r="H4" s="12"/>
      <c r="J4" s="19" t="s">
        <v>20</v>
      </c>
      <c r="K4" s="19" t="s">
        <v>20</v>
      </c>
      <c r="L4" s="19" t="s">
        <v>20</v>
      </c>
      <c r="M4" s="19"/>
      <c r="N4" s="19"/>
    </row>
    <row r="5" spans="1:22">
      <c r="A5" s="16"/>
      <c r="B5" s="37" t="s">
        <v>61</v>
      </c>
      <c r="C5" s="38">
        <v>299</v>
      </c>
      <c r="E5" s="39">
        <v>301</v>
      </c>
      <c r="G5" s="22" t="e">
        <f>F5/D5</f>
        <v>#DIV/0!</v>
      </c>
      <c r="H5" s="23">
        <v>0.96</v>
      </c>
      <c r="J5">
        <v>14</v>
      </c>
      <c r="K5">
        <f t="shared" ref="K5:K11" si="0">2*J5+2-L5</f>
        <v>26</v>
      </c>
      <c r="L5">
        <v>4</v>
      </c>
      <c r="M5" s="3">
        <f>(L5*35.453)/(J5*12.0107+K5*1.00794+L5*35.453)</f>
        <v>0.42184829834014065</v>
      </c>
      <c r="N5" s="25" t="e">
        <f>D5/$D$4</f>
        <v>#DIV/0!</v>
      </c>
      <c r="O5" s="25" t="e">
        <f t="shared" ref="O5:O11" si="1">(M5*N5)/$N$38</f>
        <v>#DIV/0!</v>
      </c>
      <c r="P5" t="e">
        <f t="shared" ref="P5:P11" si="2">D5/F5</f>
        <v>#DIV/0!</v>
      </c>
      <c r="T5" s="24"/>
    </row>
    <row r="6" spans="1:22">
      <c r="A6" s="16"/>
      <c r="B6" t="s">
        <v>62</v>
      </c>
      <c r="C6" s="2">
        <v>335</v>
      </c>
      <c r="E6">
        <v>333</v>
      </c>
      <c r="G6" s="22" t="e">
        <f t="shared" ref="G6:G11" si="3">F6/D6</f>
        <v>#DIV/0!</v>
      </c>
      <c r="H6" s="23">
        <v>0.78</v>
      </c>
      <c r="J6">
        <v>14</v>
      </c>
      <c r="K6">
        <f t="shared" si="0"/>
        <v>25</v>
      </c>
      <c r="L6">
        <f t="shared" ref="L6:L11" si="4">L5+1</f>
        <v>5</v>
      </c>
      <c r="M6" s="3">
        <f t="shared" ref="M6:M11" si="5">(L6*35.453)/(J6*12.0107+K6*1.00794+L6*35.453)</f>
        <v>0.4783017770813946</v>
      </c>
      <c r="N6" s="25" t="e">
        <f t="shared" ref="N6:N11" si="6">D6/$D$4</f>
        <v>#DIV/0!</v>
      </c>
      <c r="O6" s="25" t="e">
        <f t="shared" si="1"/>
        <v>#DIV/0!</v>
      </c>
      <c r="P6" t="e">
        <f t="shared" si="2"/>
        <v>#DIV/0!</v>
      </c>
      <c r="T6" s="24"/>
    </row>
    <row r="7" spans="1:22">
      <c r="A7" s="16"/>
      <c r="B7" t="s">
        <v>63</v>
      </c>
      <c r="C7" s="2">
        <v>369</v>
      </c>
      <c r="E7">
        <v>371</v>
      </c>
      <c r="G7" s="12" t="e">
        <f t="shared" si="3"/>
        <v>#DIV/0!</v>
      </c>
      <c r="H7" s="12">
        <v>0.64</v>
      </c>
      <c r="J7">
        <v>14</v>
      </c>
      <c r="K7">
        <f t="shared" si="0"/>
        <v>24</v>
      </c>
      <c r="L7">
        <f t="shared" si="4"/>
        <v>6</v>
      </c>
      <c r="M7" s="3">
        <f t="shared" si="5"/>
        <v>0.52515395559296696</v>
      </c>
      <c r="N7" s="25" t="e">
        <f t="shared" si="6"/>
        <v>#DIV/0!</v>
      </c>
      <c r="O7" s="25" t="e">
        <f t="shared" si="1"/>
        <v>#DIV/0!</v>
      </c>
      <c r="P7" t="e">
        <f t="shared" si="2"/>
        <v>#DIV/0!</v>
      </c>
      <c r="T7" s="24"/>
    </row>
    <row r="8" spans="1:22">
      <c r="A8" s="16"/>
      <c r="B8" t="s">
        <v>64</v>
      </c>
      <c r="C8" s="2">
        <v>403</v>
      </c>
      <c r="E8">
        <v>405</v>
      </c>
      <c r="G8" s="12" t="e">
        <f t="shared" si="3"/>
        <v>#DIV/0!</v>
      </c>
      <c r="H8" s="12">
        <v>0.8</v>
      </c>
      <c r="J8">
        <v>14</v>
      </c>
      <c r="K8">
        <f t="shared" si="0"/>
        <v>23</v>
      </c>
      <c r="L8">
        <f t="shared" si="4"/>
        <v>7</v>
      </c>
      <c r="M8" s="3">
        <f t="shared" si="5"/>
        <v>0.56466227270768454</v>
      </c>
      <c r="N8" s="25" t="e">
        <f t="shared" si="6"/>
        <v>#DIV/0!</v>
      </c>
      <c r="O8" s="25" t="e">
        <f t="shared" si="1"/>
        <v>#DIV/0!</v>
      </c>
      <c r="P8" t="e">
        <f t="shared" si="2"/>
        <v>#DIV/0!</v>
      </c>
      <c r="T8" s="24"/>
    </row>
    <row r="9" spans="1:22">
      <c r="A9" s="16"/>
      <c r="B9" t="s">
        <v>65</v>
      </c>
      <c r="C9" s="2">
        <v>437</v>
      </c>
      <c r="E9">
        <v>439</v>
      </c>
      <c r="G9" s="22" t="e">
        <f t="shared" si="3"/>
        <v>#DIV/0!</v>
      </c>
      <c r="H9" s="22">
        <v>0.96</v>
      </c>
      <c r="J9">
        <v>14</v>
      </c>
      <c r="K9">
        <f t="shared" si="0"/>
        <v>22</v>
      </c>
      <c r="L9">
        <f t="shared" si="4"/>
        <v>8</v>
      </c>
      <c r="M9" s="3">
        <f t="shared" si="5"/>
        <v>0.59842791351498803</v>
      </c>
      <c r="N9" s="25" t="e">
        <f t="shared" si="6"/>
        <v>#DIV/0!</v>
      </c>
      <c r="O9" s="25" t="e">
        <f t="shared" si="1"/>
        <v>#DIV/0!</v>
      </c>
      <c r="P9" t="e">
        <f t="shared" si="2"/>
        <v>#DIV/0!</v>
      </c>
      <c r="T9" s="24"/>
    </row>
    <row r="10" spans="1:22">
      <c r="A10" s="16"/>
      <c r="B10" t="s">
        <v>66</v>
      </c>
      <c r="C10" s="2">
        <v>473</v>
      </c>
      <c r="E10">
        <v>471</v>
      </c>
      <c r="G10" s="12" t="e">
        <f t="shared" si="3"/>
        <v>#DIV/0!</v>
      </c>
      <c r="H10" s="12">
        <v>0.89</v>
      </c>
      <c r="J10">
        <v>14</v>
      </c>
      <c r="K10">
        <f t="shared" si="0"/>
        <v>21</v>
      </c>
      <c r="L10">
        <f t="shared" si="4"/>
        <v>9</v>
      </c>
      <c r="M10" s="3">
        <f t="shared" si="5"/>
        <v>0.6276181243372998</v>
      </c>
      <c r="N10" s="25" t="e">
        <f t="shared" si="6"/>
        <v>#DIV/0!</v>
      </c>
      <c r="O10" s="25" t="e">
        <f t="shared" si="1"/>
        <v>#DIV/0!</v>
      </c>
      <c r="P10" t="e">
        <f t="shared" si="2"/>
        <v>#DIV/0!</v>
      </c>
      <c r="T10" s="24"/>
    </row>
    <row r="11" spans="1:22">
      <c r="A11" s="16"/>
      <c r="B11" t="s">
        <v>67</v>
      </c>
      <c r="C11" s="2">
        <v>507</v>
      </c>
      <c r="E11">
        <v>505</v>
      </c>
      <c r="G11" s="12" t="e">
        <f t="shared" si="3"/>
        <v>#DIV/0!</v>
      </c>
      <c r="H11" s="12">
        <v>0.78</v>
      </c>
      <c r="J11">
        <v>14</v>
      </c>
      <c r="K11">
        <f t="shared" si="0"/>
        <v>20</v>
      </c>
      <c r="L11">
        <f t="shared" si="4"/>
        <v>10</v>
      </c>
      <c r="M11" s="3">
        <f t="shared" si="5"/>
        <v>0.6531038876012133</v>
      </c>
      <c r="N11" s="25" t="e">
        <f t="shared" si="6"/>
        <v>#DIV/0!</v>
      </c>
      <c r="O11" s="25" t="e">
        <f t="shared" si="1"/>
        <v>#DIV/0!</v>
      </c>
      <c r="P11" t="e">
        <f t="shared" si="2"/>
        <v>#DIV/0!</v>
      </c>
      <c r="T11" s="24"/>
    </row>
    <row r="12" spans="1:22">
      <c r="A12" s="16"/>
      <c r="B12" s="17" t="s">
        <v>19</v>
      </c>
      <c r="C12" s="18">
        <v>79</v>
      </c>
      <c r="D12" s="19"/>
      <c r="E12" s="19"/>
      <c r="G12" s="12"/>
      <c r="H12" s="12"/>
      <c r="J12" s="19" t="s">
        <v>20</v>
      </c>
      <c r="K12" s="19" t="s">
        <v>20</v>
      </c>
      <c r="L12" s="19" t="s">
        <v>20</v>
      </c>
      <c r="M12" s="19"/>
      <c r="N12" s="19"/>
      <c r="O12" s="25"/>
      <c r="T12" s="24"/>
    </row>
    <row r="13" spans="1:22">
      <c r="A13" s="16"/>
      <c r="B13" s="37" t="s">
        <v>68</v>
      </c>
      <c r="C13" s="38">
        <v>313</v>
      </c>
      <c r="E13">
        <v>315</v>
      </c>
      <c r="G13" s="22" t="e">
        <f>F13/D13</f>
        <v>#DIV/0!</v>
      </c>
      <c r="H13" s="23">
        <v>0.96</v>
      </c>
      <c r="J13">
        <v>15</v>
      </c>
      <c r="K13">
        <f t="shared" ref="K13:K19" si="7">2*J13+2-L13</f>
        <v>28</v>
      </c>
      <c r="L13">
        <v>4</v>
      </c>
      <c r="M13" s="3">
        <f t="shared" ref="M13:M19" si="8">(L13*35.453)/(J13*12.0107+K13*1.00794+L13*35.453)</f>
        <v>0.40495173515130806</v>
      </c>
      <c r="N13" s="25" t="e">
        <f t="shared" ref="N13:N19" si="9">D13/$D$12</f>
        <v>#DIV/0!</v>
      </c>
      <c r="O13" s="25" t="e">
        <f t="shared" ref="O13:O19" si="10">(M13*N13)/$N$38</f>
        <v>#DIV/0!</v>
      </c>
      <c r="P13" t="e">
        <f t="shared" ref="P13:P19" si="11">D13/F13</f>
        <v>#DIV/0!</v>
      </c>
      <c r="T13" s="24"/>
    </row>
    <row r="14" spans="1:22">
      <c r="A14" s="16"/>
      <c r="B14" s="37" t="s">
        <v>69</v>
      </c>
      <c r="C14" s="2">
        <v>349</v>
      </c>
      <c r="E14">
        <v>347</v>
      </c>
      <c r="G14" s="22" t="e">
        <f t="shared" ref="G14:G19" si="12">F14/D14</f>
        <v>#DIV/0!</v>
      </c>
      <c r="H14" s="23">
        <v>0.78</v>
      </c>
      <c r="J14">
        <v>15</v>
      </c>
      <c r="K14">
        <f t="shared" si="7"/>
        <v>27</v>
      </c>
      <c r="L14">
        <f t="shared" ref="L14:L19" si="13">L13+1</f>
        <v>5</v>
      </c>
      <c r="M14" s="3">
        <f t="shared" si="8"/>
        <v>0.46085964877068908</v>
      </c>
      <c r="N14" s="25" t="e">
        <f>D14/$D$12</f>
        <v>#DIV/0!</v>
      </c>
      <c r="O14" s="25" t="e">
        <f>(M14*N14)/$N$38</f>
        <v>#DIV/0!</v>
      </c>
      <c r="P14" t="e">
        <f t="shared" si="11"/>
        <v>#DIV/0!</v>
      </c>
      <c r="T14" s="24"/>
    </row>
    <row r="15" spans="1:22">
      <c r="A15" s="16"/>
      <c r="B15" s="37" t="s">
        <v>70</v>
      </c>
      <c r="C15" s="2">
        <v>383</v>
      </c>
      <c r="E15">
        <v>385</v>
      </c>
      <c r="G15" s="27" t="e">
        <f t="shared" si="12"/>
        <v>#DIV/0!</v>
      </c>
      <c r="H15" s="27">
        <v>0.64</v>
      </c>
      <c r="J15">
        <v>15</v>
      </c>
      <c r="K15">
        <f t="shared" si="7"/>
        <v>26</v>
      </c>
      <c r="L15">
        <f t="shared" si="13"/>
        <v>6</v>
      </c>
      <c r="M15" s="3">
        <f t="shared" si="8"/>
        <v>0.50757729447400335</v>
      </c>
      <c r="N15" s="25" t="e">
        <f t="shared" si="9"/>
        <v>#DIV/0!</v>
      </c>
      <c r="O15" s="25" t="e">
        <f t="shared" si="10"/>
        <v>#DIV/0!</v>
      </c>
      <c r="P15" t="e">
        <f t="shared" si="11"/>
        <v>#DIV/0!</v>
      </c>
      <c r="T15" s="24"/>
    </row>
    <row r="16" spans="1:22">
      <c r="A16" s="16"/>
      <c r="B16" s="37" t="s">
        <v>71</v>
      </c>
      <c r="C16" s="2">
        <v>417</v>
      </c>
      <c r="E16">
        <v>419</v>
      </c>
      <c r="G16" s="22" t="e">
        <f t="shared" si="12"/>
        <v>#DIV/0!</v>
      </c>
      <c r="H16" s="22">
        <v>0.8</v>
      </c>
      <c r="J16">
        <v>15</v>
      </c>
      <c r="K16">
        <f t="shared" si="7"/>
        <v>25</v>
      </c>
      <c r="L16">
        <f t="shared" si="13"/>
        <v>7</v>
      </c>
      <c r="M16" s="3">
        <f t="shared" si="8"/>
        <v>0.54719864176570454</v>
      </c>
      <c r="N16" s="25" t="e">
        <f t="shared" si="9"/>
        <v>#DIV/0!</v>
      </c>
      <c r="O16" s="25" t="e">
        <f t="shared" si="10"/>
        <v>#DIV/0!</v>
      </c>
      <c r="P16" t="e">
        <f t="shared" si="11"/>
        <v>#DIV/0!</v>
      </c>
      <c r="T16" s="24"/>
    </row>
    <row r="17" spans="1:20">
      <c r="B17" s="37" t="s">
        <v>72</v>
      </c>
      <c r="C17" s="2">
        <v>451</v>
      </c>
      <c r="E17">
        <v>453</v>
      </c>
      <c r="G17" s="22" t="e">
        <f t="shared" si="12"/>
        <v>#DIV/0!</v>
      </c>
      <c r="H17" s="22">
        <v>0.96</v>
      </c>
      <c r="J17">
        <v>15</v>
      </c>
      <c r="K17">
        <f t="shared" si="7"/>
        <v>24</v>
      </c>
      <c r="L17">
        <f t="shared" si="13"/>
        <v>8</v>
      </c>
      <c r="M17" s="3">
        <f t="shared" si="8"/>
        <v>0.58122642579315431</v>
      </c>
      <c r="N17" s="25" t="e">
        <f t="shared" si="9"/>
        <v>#DIV/0!</v>
      </c>
      <c r="O17" s="25" t="e">
        <f t="shared" si="10"/>
        <v>#DIV/0!</v>
      </c>
      <c r="P17" t="e">
        <f t="shared" si="11"/>
        <v>#DIV/0!</v>
      </c>
      <c r="T17" s="24"/>
    </row>
    <row r="18" spans="1:20">
      <c r="A18" s="14"/>
      <c r="B18" s="37" t="s">
        <v>73</v>
      </c>
      <c r="C18" s="2">
        <v>487</v>
      </c>
      <c r="E18">
        <v>485</v>
      </c>
      <c r="G18" s="12" t="e">
        <f t="shared" si="12"/>
        <v>#DIV/0!</v>
      </c>
      <c r="H18" s="12">
        <v>0.89</v>
      </c>
      <c r="J18">
        <v>15</v>
      </c>
      <c r="K18">
        <f t="shared" si="7"/>
        <v>23</v>
      </c>
      <c r="L18">
        <f t="shared" si="13"/>
        <v>9</v>
      </c>
      <c r="M18" s="3">
        <f t="shared" si="8"/>
        <v>0.61076705851221813</v>
      </c>
      <c r="N18" s="25" t="e">
        <f t="shared" si="9"/>
        <v>#DIV/0!</v>
      </c>
      <c r="O18" s="25" t="e">
        <f t="shared" si="10"/>
        <v>#DIV/0!</v>
      </c>
      <c r="P18" t="e">
        <f t="shared" si="11"/>
        <v>#DIV/0!</v>
      </c>
      <c r="T18" s="24"/>
    </row>
    <row r="19" spans="1:20">
      <c r="B19" s="37" t="s">
        <v>74</v>
      </c>
      <c r="C19" s="2">
        <v>521</v>
      </c>
      <c r="E19">
        <v>519</v>
      </c>
      <c r="G19" s="12" t="e">
        <f t="shared" si="12"/>
        <v>#DIV/0!</v>
      </c>
      <c r="H19" s="12">
        <v>0.78</v>
      </c>
      <c r="J19">
        <v>15</v>
      </c>
      <c r="K19">
        <f t="shared" si="7"/>
        <v>22</v>
      </c>
      <c r="L19">
        <f t="shared" si="13"/>
        <v>10</v>
      </c>
      <c r="M19" s="3">
        <f t="shared" si="8"/>
        <v>0.63665320212694931</v>
      </c>
      <c r="N19" s="25" t="e">
        <f t="shared" si="9"/>
        <v>#DIV/0!</v>
      </c>
      <c r="O19" s="25" t="e">
        <f t="shared" si="10"/>
        <v>#DIV/0!</v>
      </c>
      <c r="P19" t="e">
        <f t="shared" si="11"/>
        <v>#DIV/0!</v>
      </c>
      <c r="T19" s="24"/>
    </row>
    <row r="20" spans="1:20">
      <c r="B20" s="17" t="s">
        <v>19</v>
      </c>
      <c r="C20" s="18">
        <v>79</v>
      </c>
      <c r="D20" s="19"/>
      <c r="E20" s="19"/>
      <c r="G20" s="12"/>
      <c r="H20" s="12"/>
      <c r="J20" s="19" t="s">
        <v>20</v>
      </c>
      <c r="K20" s="19" t="s">
        <v>20</v>
      </c>
      <c r="L20" s="19" t="s">
        <v>20</v>
      </c>
      <c r="M20" s="19"/>
      <c r="N20" s="19"/>
      <c r="O20" s="25"/>
      <c r="T20" s="24"/>
    </row>
    <row r="21" spans="1:20">
      <c r="B21" s="37" t="s">
        <v>75</v>
      </c>
      <c r="C21" s="38">
        <v>327</v>
      </c>
      <c r="E21" s="39">
        <v>329</v>
      </c>
      <c r="G21" s="22" t="e">
        <f>F21/D21</f>
        <v>#DIV/0!</v>
      </c>
      <c r="H21" s="23">
        <v>0.96</v>
      </c>
      <c r="J21">
        <v>16</v>
      </c>
      <c r="K21">
        <f t="shared" ref="K21:K27" si="14">2*J21+2-L21</f>
        <v>30</v>
      </c>
      <c r="L21">
        <v>4</v>
      </c>
      <c r="M21" s="3">
        <f t="shared" ref="M21:M27" si="15">(L21*35.453)/(J21*12.0107+K21*1.00794+L21*35.453)</f>
        <v>0.38935658366037801</v>
      </c>
      <c r="N21" s="25" t="e">
        <f t="shared" ref="N21:N27" si="16">D21/$D$20</f>
        <v>#DIV/0!</v>
      </c>
      <c r="O21" s="25" t="e">
        <f t="shared" ref="O21:O27" si="17">(M21*N21)/$N$38</f>
        <v>#DIV/0!</v>
      </c>
      <c r="P21" t="e">
        <f t="shared" ref="P21:P27" si="18">D21/F21</f>
        <v>#DIV/0!</v>
      </c>
      <c r="T21" s="24"/>
    </row>
    <row r="22" spans="1:20">
      <c r="B22" s="37" t="s">
        <v>76</v>
      </c>
      <c r="C22" s="2">
        <v>363</v>
      </c>
      <c r="E22">
        <v>361</v>
      </c>
      <c r="G22" s="22" t="e">
        <f t="shared" ref="G22:G27" si="19">F22/D22</f>
        <v>#DIV/0!</v>
      </c>
      <c r="H22" s="23">
        <v>0.78</v>
      </c>
      <c r="J22">
        <v>16</v>
      </c>
      <c r="K22">
        <f t="shared" si="14"/>
        <v>29</v>
      </c>
      <c r="L22">
        <f t="shared" ref="L22:L27" si="20">L21+1</f>
        <v>5</v>
      </c>
      <c r="M22" s="3">
        <f t="shared" si="15"/>
        <v>0.44464487933095753</v>
      </c>
      <c r="N22" s="25" t="e">
        <f t="shared" si="16"/>
        <v>#DIV/0!</v>
      </c>
      <c r="O22" s="25" t="e">
        <f t="shared" si="17"/>
        <v>#DIV/0!</v>
      </c>
      <c r="P22" t="e">
        <f t="shared" si="18"/>
        <v>#DIV/0!</v>
      </c>
      <c r="T22" s="24"/>
    </row>
    <row r="23" spans="1:20">
      <c r="B23" s="37" t="s">
        <v>77</v>
      </c>
      <c r="C23" s="2">
        <v>397</v>
      </c>
      <c r="E23">
        <v>399</v>
      </c>
      <c r="G23" s="23" t="e">
        <f t="shared" si="19"/>
        <v>#DIV/0!</v>
      </c>
      <c r="H23" s="23">
        <v>0.64</v>
      </c>
      <c r="J23">
        <v>16</v>
      </c>
      <c r="K23">
        <f t="shared" si="14"/>
        <v>28</v>
      </c>
      <c r="L23">
        <f t="shared" si="20"/>
        <v>6</v>
      </c>
      <c r="M23" s="3">
        <f t="shared" si="15"/>
        <v>0.49113909507648285</v>
      </c>
      <c r="N23" s="25" t="e">
        <f t="shared" si="16"/>
        <v>#DIV/0!</v>
      </c>
      <c r="O23" s="25" t="e">
        <f t="shared" si="17"/>
        <v>#DIV/0!</v>
      </c>
      <c r="P23" t="e">
        <f t="shared" si="18"/>
        <v>#DIV/0!</v>
      </c>
      <c r="T23" s="24"/>
    </row>
    <row r="24" spans="1:20">
      <c r="B24" s="37" t="s">
        <v>78</v>
      </c>
      <c r="C24" s="2">
        <v>431</v>
      </c>
      <c r="E24">
        <v>433</v>
      </c>
      <c r="G24" s="22" t="e">
        <f t="shared" si="19"/>
        <v>#DIV/0!</v>
      </c>
      <c r="H24" s="22">
        <v>0.8</v>
      </c>
      <c r="I24" s="12">
        <f>100/51.7</f>
        <v>1.9342359767891681</v>
      </c>
      <c r="J24">
        <v>16</v>
      </c>
      <c r="K24">
        <f t="shared" si="14"/>
        <v>27</v>
      </c>
      <c r="L24">
        <f t="shared" si="20"/>
        <v>7</v>
      </c>
      <c r="M24" s="3">
        <f t="shared" si="15"/>
        <v>0.53078281991026621</v>
      </c>
      <c r="N24" s="25" t="e">
        <f t="shared" si="16"/>
        <v>#DIV/0!</v>
      </c>
      <c r="O24" s="25" t="e">
        <f t="shared" si="17"/>
        <v>#DIV/0!</v>
      </c>
      <c r="P24" t="e">
        <f t="shared" si="18"/>
        <v>#DIV/0!</v>
      </c>
      <c r="T24" s="24"/>
    </row>
    <row r="25" spans="1:20">
      <c r="B25" s="37" t="s">
        <v>79</v>
      </c>
      <c r="C25" s="2">
        <v>465</v>
      </c>
      <c r="E25">
        <v>467</v>
      </c>
      <c r="G25" s="12" t="e">
        <f t="shared" si="19"/>
        <v>#DIV/0!</v>
      </c>
      <c r="H25" s="12">
        <v>0.96</v>
      </c>
      <c r="J25">
        <v>16</v>
      </c>
      <c r="K25">
        <f t="shared" si="14"/>
        <v>26</v>
      </c>
      <c r="L25">
        <f t="shared" si="20"/>
        <v>8</v>
      </c>
      <c r="M25" s="3">
        <f t="shared" si="15"/>
        <v>0.56498620203710892</v>
      </c>
      <c r="N25" s="25" t="e">
        <f t="shared" si="16"/>
        <v>#DIV/0!</v>
      </c>
      <c r="O25" s="25" t="e">
        <f t="shared" si="17"/>
        <v>#DIV/0!</v>
      </c>
      <c r="P25" t="e">
        <f t="shared" si="18"/>
        <v>#DIV/0!</v>
      </c>
      <c r="T25" s="24"/>
    </row>
    <row r="26" spans="1:20">
      <c r="B26" s="37" t="s">
        <v>80</v>
      </c>
      <c r="C26" s="2">
        <v>501</v>
      </c>
      <c r="E26">
        <v>499</v>
      </c>
      <c r="G26" s="12" t="e">
        <f t="shared" si="19"/>
        <v>#DIV/0!</v>
      </c>
      <c r="H26" s="12">
        <v>0.89</v>
      </c>
      <c r="J26">
        <v>16</v>
      </c>
      <c r="K26">
        <f t="shared" si="14"/>
        <v>25</v>
      </c>
      <c r="L26">
        <f t="shared" si="20"/>
        <v>9</v>
      </c>
      <c r="M26" s="3">
        <f t="shared" si="15"/>
        <v>0.59479720911695422</v>
      </c>
      <c r="N26" s="25" t="e">
        <f t="shared" si="16"/>
        <v>#DIV/0!</v>
      </c>
      <c r="O26" s="25" t="e">
        <f t="shared" si="17"/>
        <v>#DIV/0!</v>
      </c>
      <c r="P26" t="e">
        <f t="shared" si="18"/>
        <v>#DIV/0!</v>
      </c>
      <c r="T26" s="24"/>
    </row>
    <row r="27" spans="1:20">
      <c r="B27" s="37" t="s">
        <v>81</v>
      </c>
      <c r="C27" s="2">
        <v>535</v>
      </c>
      <c r="E27">
        <v>533</v>
      </c>
      <c r="G27" s="12" t="e">
        <f t="shared" si="19"/>
        <v>#DIV/0!</v>
      </c>
      <c r="H27" s="12">
        <v>0.78</v>
      </c>
      <c r="J27">
        <v>16</v>
      </c>
      <c r="K27">
        <f t="shared" si="14"/>
        <v>24</v>
      </c>
      <c r="L27">
        <f t="shared" si="20"/>
        <v>10</v>
      </c>
      <c r="M27" s="3">
        <f t="shared" si="15"/>
        <v>0.62101089005033117</v>
      </c>
      <c r="N27" s="25" t="e">
        <f t="shared" si="16"/>
        <v>#DIV/0!</v>
      </c>
      <c r="O27" s="25" t="e">
        <f t="shared" si="17"/>
        <v>#DIV/0!</v>
      </c>
      <c r="P27" t="e">
        <f t="shared" si="18"/>
        <v>#DIV/0!</v>
      </c>
      <c r="T27" s="24"/>
    </row>
    <row r="28" spans="1:20">
      <c r="B28" s="17" t="s">
        <v>19</v>
      </c>
      <c r="C28" s="18">
        <v>79</v>
      </c>
      <c r="D28" s="19"/>
      <c r="E28" s="19"/>
      <c r="G28" s="12"/>
      <c r="H28" s="12"/>
      <c r="J28" s="19" t="s">
        <v>20</v>
      </c>
      <c r="K28" s="19" t="s">
        <v>20</v>
      </c>
      <c r="L28" s="19" t="s">
        <v>20</v>
      </c>
      <c r="M28" s="19"/>
      <c r="N28" s="19"/>
      <c r="O28" s="25"/>
      <c r="T28" s="24"/>
    </row>
    <row r="29" spans="1:20">
      <c r="B29" s="37" t="s">
        <v>82</v>
      </c>
      <c r="C29" s="38">
        <v>341</v>
      </c>
      <c r="E29" s="39">
        <v>343</v>
      </c>
      <c r="G29" s="22" t="e">
        <f>F29/D29</f>
        <v>#DIV/0!</v>
      </c>
      <c r="H29" s="23">
        <v>0.96</v>
      </c>
      <c r="J29">
        <v>17</v>
      </c>
      <c r="K29">
        <f t="shared" ref="K29:K35" si="21">2*J29+2-L29</f>
        <v>32</v>
      </c>
      <c r="L29">
        <v>4</v>
      </c>
      <c r="M29" s="3">
        <f t="shared" ref="M29:M35" si="22">(L29*35.453)/(J29*12.0107+K29*1.00794+L29*35.453)</f>
        <v>0.37491806301252428</v>
      </c>
      <c r="N29" s="25" t="e">
        <f t="shared" ref="N29:N35" si="23">D29/$D$28</f>
        <v>#DIV/0!</v>
      </c>
      <c r="O29" s="25" t="e">
        <f>(M29*N29)/$N$38</f>
        <v>#DIV/0!</v>
      </c>
      <c r="P29" t="e">
        <f t="shared" ref="P29:P35" si="24">D29/F29</f>
        <v>#DIV/0!</v>
      </c>
      <c r="T29" s="24"/>
    </row>
    <row r="30" spans="1:20">
      <c r="B30" s="37" t="s">
        <v>83</v>
      </c>
      <c r="C30" s="2">
        <v>377</v>
      </c>
      <c r="E30">
        <v>375</v>
      </c>
      <c r="G30" s="22" t="e">
        <f t="shared" ref="G30:G35" si="25">F30/D30</f>
        <v>#DIV/0!</v>
      </c>
      <c r="H30" s="23">
        <v>0.78</v>
      </c>
      <c r="I30" s="12">
        <f>21.06/3.49</f>
        <v>6.0343839541547268</v>
      </c>
      <c r="J30">
        <v>17</v>
      </c>
      <c r="K30">
        <f t="shared" si="21"/>
        <v>31</v>
      </c>
      <c r="L30">
        <f t="shared" ref="L30:L35" si="26">L29+1</f>
        <v>5</v>
      </c>
      <c r="M30" s="3">
        <f t="shared" si="22"/>
        <v>0.42953232261925234</v>
      </c>
      <c r="N30" s="25" t="e">
        <f t="shared" si="23"/>
        <v>#DIV/0!</v>
      </c>
      <c r="O30" s="25" t="e">
        <f t="shared" ref="O30:O35" si="27">(M30*N30)/$N$38</f>
        <v>#DIV/0!</v>
      </c>
      <c r="P30" t="e">
        <f t="shared" si="24"/>
        <v>#DIV/0!</v>
      </c>
      <c r="T30" s="24"/>
    </row>
    <row r="31" spans="1:20">
      <c r="B31" s="37" t="s">
        <v>84</v>
      </c>
      <c r="C31" s="2">
        <v>411</v>
      </c>
      <c r="E31">
        <v>413</v>
      </c>
      <c r="G31" s="23" t="e">
        <f t="shared" si="25"/>
        <v>#DIV/0!</v>
      </c>
      <c r="H31" s="23">
        <v>0.64</v>
      </c>
      <c r="I31" s="12">
        <f>8.53/1.14</f>
        <v>7.4824561403508776</v>
      </c>
      <c r="J31">
        <v>17</v>
      </c>
      <c r="K31">
        <f t="shared" si="21"/>
        <v>30</v>
      </c>
      <c r="L31">
        <f t="shared" si="26"/>
        <v>6</v>
      </c>
      <c r="M31" s="3">
        <f t="shared" si="22"/>
        <v>0.47573221785394715</v>
      </c>
      <c r="N31" s="25" t="e">
        <f t="shared" si="23"/>
        <v>#DIV/0!</v>
      </c>
      <c r="O31" s="25" t="e">
        <f t="shared" si="27"/>
        <v>#DIV/0!</v>
      </c>
      <c r="P31" t="e">
        <f t="shared" si="24"/>
        <v>#DIV/0!</v>
      </c>
      <c r="T31" s="24"/>
    </row>
    <row r="32" spans="1:20">
      <c r="B32" s="37" t="s">
        <v>85</v>
      </c>
      <c r="C32" s="2">
        <v>445</v>
      </c>
      <c r="E32">
        <v>447</v>
      </c>
      <c r="G32" s="26" t="e">
        <f t="shared" si="25"/>
        <v>#DIV/0!</v>
      </c>
      <c r="H32" s="26">
        <v>0.8</v>
      </c>
      <c r="J32">
        <v>17</v>
      </c>
      <c r="K32">
        <f t="shared" si="21"/>
        <v>29</v>
      </c>
      <c r="L32">
        <f t="shared" si="26"/>
        <v>7</v>
      </c>
      <c r="M32" s="3">
        <f t="shared" si="22"/>
        <v>0.51532325175157701</v>
      </c>
      <c r="N32" s="25" t="e">
        <f t="shared" si="23"/>
        <v>#DIV/0!</v>
      </c>
      <c r="O32" s="25" t="e">
        <f t="shared" si="27"/>
        <v>#DIV/0!</v>
      </c>
      <c r="P32" t="e">
        <f t="shared" si="24"/>
        <v>#DIV/0!</v>
      </c>
      <c r="T32" s="24"/>
    </row>
    <row r="33" spans="1:22">
      <c r="B33" s="37" t="s">
        <v>86</v>
      </c>
      <c r="C33" s="2">
        <v>479</v>
      </c>
      <c r="E33">
        <v>481</v>
      </c>
      <c r="G33" s="26" t="e">
        <f t="shared" si="25"/>
        <v>#DIV/0!</v>
      </c>
      <c r="H33" s="26">
        <v>0.96</v>
      </c>
      <c r="J33">
        <v>17</v>
      </c>
      <c r="K33">
        <f t="shared" si="21"/>
        <v>28</v>
      </c>
      <c r="L33">
        <f t="shared" si="26"/>
        <v>8</v>
      </c>
      <c r="M33" s="3">
        <f t="shared" si="22"/>
        <v>0.54962885556917795</v>
      </c>
      <c r="N33" s="25" t="e">
        <f t="shared" si="23"/>
        <v>#DIV/0!</v>
      </c>
      <c r="O33" s="25" t="e">
        <f t="shared" si="27"/>
        <v>#DIV/0!</v>
      </c>
      <c r="P33" t="e">
        <f t="shared" si="24"/>
        <v>#DIV/0!</v>
      </c>
      <c r="T33" s="24"/>
    </row>
    <row r="34" spans="1:22">
      <c r="B34" s="37" t="s">
        <v>87</v>
      </c>
      <c r="C34" s="2">
        <v>515</v>
      </c>
      <c r="E34">
        <v>513</v>
      </c>
      <c r="G34" s="22" t="e">
        <f t="shared" si="25"/>
        <v>#DIV/0!</v>
      </c>
      <c r="H34" s="22">
        <v>0.89</v>
      </c>
      <c r="I34" s="12">
        <f>5.66/1.82</f>
        <v>3.1098901098901099</v>
      </c>
      <c r="J34">
        <v>17</v>
      </c>
      <c r="K34">
        <f t="shared" si="21"/>
        <v>27</v>
      </c>
      <c r="L34">
        <f t="shared" si="26"/>
        <v>9</v>
      </c>
      <c r="M34" s="3">
        <f t="shared" si="22"/>
        <v>0.57964121346634667</v>
      </c>
      <c r="N34" s="25" t="e">
        <f t="shared" si="23"/>
        <v>#DIV/0!</v>
      </c>
      <c r="O34" s="25" t="e">
        <f t="shared" si="27"/>
        <v>#DIV/0!</v>
      </c>
      <c r="P34" t="e">
        <f t="shared" si="24"/>
        <v>#DIV/0!</v>
      </c>
      <c r="T34" s="24"/>
    </row>
    <row r="35" spans="1:22">
      <c r="B35" s="37" t="s">
        <v>88</v>
      </c>
      <c r="C35" s="2">
        <v>549</v>
      </c>
      <c r="E35">
        <v>547</v>
      </c>
      <c r="G35" s="12" t="e">
        <f t="shared" si="25"/>
        <v>#DIV/0!</v>
      </c>
      <c r="H35" s="12">
        <v>0.78</v>
      </c>
      <c r="J35">
        <v>17</v>
      </c>
      <c r="K35">
        <f t="shared" si="21"/>
        <v>26</v>
      </c>
      <c r="L35">
        <f t="shared" si="26"/>
        <v>10</v>
      </c>
      <c r="M35" s="3">
        <f t="shared" si="22"/>
        <v>0.60611879600150687</v>
      </c>
      <c r="N35" s="25" t="e">
        <f t="shared" si="23"/>
        <v>#DIV/0!</v>
      </c>
      <c r="O35" s="25" t="e">
        <f t="shared" si="27"/>
        <v>#DIV/0!</v>
      </c>
      <c r="P35" t="e">
        <f t="shared" si="24"/>
        <v>#DIV/0!</v>
      </c>
      <c r="T35" s="24"/>
    </row>
    <row r="36" spans="1:22">
      <c r="C36" s="20"/>
      <c r="M36" s="3"/>
      <c r="N36" s="25"/>
      <c r="O36" s="25"/>
    </row>
    <row r="37" spans="1:22">
      <c r="C37" s="20"/>
      <c r="O37" s="25"/>
    </row>
    <row r="38" spans="1:22">
      <c r="C38" s="20"/>
      <c r="M38" s="3" t="s">
        <v>49</v>
      </c>
      <c r="N38" s="25" t="e">
        <f>SUM(N5:N35)</f>
        <v>#DIV/0!</v>
      </c>
      <c r="O38" s="25"/>
    </row>
    <row r="39" spans="1:22">
      <c r="C39" s="20"/>
      <c r="M39" s="3" t="s">
        <v>50</v>
      </c>
      <c r="N39" s="25" t="e">
        <f>SUM(O4:O35)*100</f>
        <v>#DIV/0!</v>
      </c>
      <c r="O39" s="25"/>
    </row>
    <row r="40" spans="1:22">
      <c r="C40" s="20"/>
      <c r="M40" s="3" t="s">
        <v>51</v>
      </c>
      <c r="N40" s="25" t="e">
        <f>N38/N41</f>
        <v>#DIV/0!</v>
      </c>
      <c r="O40" s="25"/>
    </row>
    <row r="41" spans="1:22">
      <c r="M41" s="3" t="s">
        <v>52</v>
      </c>
      <c r="N41" s="25">
        <v>10</v>
      </c>
    </row>
    <row r="42" spans="1:22">
      <c r="A42" s="5"/>
      <c r="B42" s="5" t="s">
        <v>89</v>
      </c>
      <c r="C42" s="6"/>
      <c r="D42" s="5"/>
      <c r="E42" s="5"/>
      <c r="F42" s="5"/>
      <c r="G42" s="5"/>
      <c r="H42" s="5"/>
      <c r="I42" s="35"/>
      <c r="J42" s="5"/>
      <c r="K42" s="5"/>
      <c r="L42" s="5"/>
      <c r="M42" s="5"/>
    </row>
    <row r="43" spans="1:22">
      <c r="A43" s="7"/>
      <c r="B43" s="7"/>
      <c r="C43" s="8" t="s">
        <v>1</v>
      </c>
      <c r="D43" s="8"/>
      <c r="E43" s="9" t="s">
        <v>2</v>
      </c>
      <c r="F43" s="9"/>
      <c r="G43" t="s">
        <v>3</v>
      </c>
      <c r="H43" t="s">
        <v>4</v>
      </c>
      <c r="I43"/>
      <c r="Q43"/>
      <c r="R43" s="3"/>
      <c r="U43"/>
      <c r="V43" s="4"/>
    </row>
    <row r="44" spans="1:22">
      <c r="A44" s="10"/>
      <c r="B44" s="10"/>
      <c r="C44" s="11" t="s">
        <v>5</v>
      </c>
      <c r="D44" s="2" t="s">
        <v>6</v>
      </c>
      <c r="E44" s="11" t="s">
        <v>5</v>
      </c>
      <c r="F44" s="2" t="s">
        <v>6</v>
      </c>
      <c r="G44" s="12"/>
      <c r="H44" s="12"/>
      <c r="I44" t="s">
        <v>7</v>
      </c>
      <c r="J44" s="13" t="s">
        <v>8</v>
      </c>
      <c r="K44" s="13" t="s">
        <v>9</v>
      </c>
      <c r="L44" s="13" t="s">
        <v>10</v>
      </c>
      <c r="M44" s="13" t="s">
        <v>11</v>
      </c>
      <c r="N44" s="13" t="s">
        <v>12</v>
      </c>
      <c r="O44" s="13" t="s">
        <v>13</v>
      </c>
      <c r="Q44" s="14" t="s">
        <v>14</v>
      </c>
      <c r="R44" s="3" t="s">
        <v>15</v>
      </c>
      <c r="S44" s="14" t="s">
        <v>16</v>
      </c>
      <c r="T44" s="14" t="s">
        <v>17</v>
      </c>
      <c r="U44"/>
      <c r="V44" s="15" t="s">
        <v>18</v>
      </c>
    </row>
    <row r="45" spans="1:22">
      <c r="A45" s="16"/>
      <c r="B45" s="17" t="s">
        <v>19</v>
      </c>
      <c r="C45" s="18">
        <v>79</v>
      </c>
      <c r="D45" s="19"/>
      <c r="E45" s="19"/>
      <c r="G45" s="12"/>
      <c r="H45" s="12"/>
      <c r="J45" s="19" t="s">
        <v>20</v>
      </c>
      <c r="K45" s="19" t="s">
        <v>20</v>
      </c>
      <c r="L45" s="19" t="s">
        <v>20</v>
      </c>
      <c r="M45" s="19"/>
      <c r="N45" s="19"/>
    </row>
    <row r="46" spans="1:22">
      <c r="A46" s="16"/>
      <c r="B46" s="37" t="s">
        <v>61</v>
      </c>
      <c r="C46" s="38">
        <v>299</v>
      </c>
      <c r="E46" s="21">
        <v>301</v>
      </c>
      <c r="G46" s="22" t="e">
        <f>F46/D46</f>
        <v>#DIV/0!</v>
      </c>
      <c r="H46" s="23">
        <v>0.96</v>
      </c>
      <c r="J46">
        <v>14</v>
      </c>
      <c r="K46">
        <f t="shared" ref="K46:K52" si="28">2*J46+2-L46</f>
        <v>26</v>
      </c>
      <c r="L46">
        <v>4</v>
      </c>
      <c r="M46" s="3">
        <f>(L46*35.453)/(J46*12.0107+K46*1.00794+L46*35.453)</f>
        <v>0.42184829834014065</v>
      </c>
      <c r="N46" s="25" t="e">
        <f t="shared" ref="N46:N52" si="29">D46/$D$45</f>
        <v>#DIV/0!</v>
      </c>
      <c r="O46" s="25" t="e">
        <f>(M46*N46)/$N$79</f>
        <v>#DIV/0!</v>
      </c>
      <c r="P46" t="e">
        <f t="shared" ref="P46:P52" si="30">D46/F46</f>
        <v>#DIV/0!</v>
      </c>
      <c r="T46" s="24"/>
    </row>
    <row r="47" spans="1:22">
      <c r="A47" s="16"/>
      <c r="B47" t="s">
        <v>62</v>
      </c>
      <c r="C47" s="2">
        <v>335</v>
      </c>
      <c r="E47">
        <v>333</v>
      </c>
      <c r="G47" s="22" t="e">
        <f t="shared" ref="G47:G52" si="31">F47/D47</f>
        <v>#DIV/0!</v>
      </c>
      <c r="H47" s="23">
        <v>0.78</v>
      </c>
      <c r="J47">
        <v>14</v>
      </c>
      <c r="K47">
        <f t="shared" si="28"/>
        <v>25</v>
      </c>
      <c r="L47">
        <f t="shared" ref="L47:L52" si="32">L46+1</f>
        <v>5</v>
      </c>
      <c r="M47" s="3">
        <f t="shared" ref="M47:M52" si="33">(L47*35.453)/(J47*12.0107+K47*1.00794+L47*35.453)</f>
        <v>0.4783017770813946</v>
      </c>
      <c r="N47" s="25" t="e">
        <f t="shared" si="29"/>
        <v>#DIV/0!</v>
      </c>
      <c r="O47" s="25" t="e">
        <f t="shared" ref="O47:O52" si="34">(M47*N47)/$N$79</f>
        <v>#DIV/0!</v>
      </c>
      <c r="P47" t="e">
        <f t="shared" si="30"/>
        <v>#DIV/0!</v>
      </c>
      <c r="T47" s="24"/>
    </row>
    <row r="48" spans="1:22">
      <c r="A48" s="16"/>
      <c r="B48" t="s">
        <v>63</v>
      </c>
      <c r="C48" s="2">
        <v>369</v>
      </c>
      <c r="E48">
        <v>371</v>
      </c>
      <c r="G48" s="12" t="e">
        <f t="shared" si="31"/>
        <v>#DIV/0!</v>
      </c>
      <c r="H48" s="12">
        <v>0.64</v>
      </c>
      <c r="J48">
        <v>14</v>
      </c>
      <c r="K48">
        <f t="shared" si="28"/>
        <v>24</v>
      </c>
      <c r="L48">
        <f t="shared" si="32"/>
        <v>6</v>
      </c>
      <c r="M48" s="3">
        <f t="shared" si="33"/>
        <v>0.52515395559296696</v>
      </c>
      <c r="N48" s="25" t="e">
        <f t="shared" si="29"/>
        <v>#DIV/0!</v>
      </c>
      <c r="O48" s="25" t="e">
        <f t="shared" si="34"/>
        <v>#DIV/0!</v>
      </c>
      <c r="P48" t="e">
        <f t="shared" si="30"/>
        <v>#DIV/0!</v>
      </c>
      <c r="T48" s="24"/>
    </row>
    <row r="49" spans="1:20">
      <c r="A49" s="16"/>
      <c r="B49" t="s">
        <v>64</v>
      </c>
      <c r="C49" s="2">
        <v>403</v>
      </c>
      <c r="E49">
        <v>405</v>
      </c>
      <c r="G49" s="12" t="e">
        <f t="shared" si="31"/>
        <v>#DIV/0!</v>
      </c>
      <c r="H49" s="12">
        <v>0.8</v>
      </c>
      <c r="J49">
        <v>14</v>
      </c>
      <c r="K49">
        <f t="shared" si="28"/>
        <v>23</v>
      </c>
      <c r="L49">
        <f t="shared" si="32"/>
        <v>7</v>
      </c>
      <c r="M49" s="3">
        <f t="shared" si="33"/>
        <v>0.56466227270768454</v>
      </c>
      <c r="N49" s="25" t="e">
        <f t="shared" si="29"/>
        <v>#DIV/0!</v>
      </c>
      <c r="O49" s="25" t="e">
        <f t="shared" si="34"/>
        <v>#DIV/0!</v>
      </c>
      <c r="P49" t="e">
        <f t="shared" si="30"/>
        <v>#DIV/0!</v>
      </c>
      <c r="T49" s="24"/>
    </row>
    <row r="50" spans="1:20">
      <c r="A50" s="16"/>
      <c r="B50" t="s">
        <v>65</v>
      </c>
      <c r="C50" s="2">
        <v>437</v>
      </c>
      <c r="E50">
        <v>439</v>
      </c>
      <c r="G50" s="12" t="e">
        <f t="shared" si="31"/>
        <v>#DIV/0!</v>
      </c>
      <c r="H50" s="12">
        <v>0.96</v>
      </c>
      <c r="J50">
        <v>14</v>
      </c>
      <c r="K50">
        <f t="shared" si="28"/>
        <v>22</v>
      </c>
      <c r="L50">
        <f t="shared" si="32"/>
        <v>8</v>
      </c>
      <c r="M50" s="3">
        <f t="shared" si="33"/>
        <v>0.59842791351498803</v>
      </c>
      <c r="N50" s="25" t="e">
        <f t="shared" si="29"/>
        <v>#DIV/0!</v>
      </c>
      <c r="O50" s="25" t="e">
        <f t="shared" si="34"/>
        <v>#DIV/0!</v>
      </c>
      <c r="P50" t="e">
        <f t="shared" si="30"/>
        <v>#DIV/0!</v>
      </c>
      <c r="T50" s="24"/>
    </row>
    <row r="51" spans="1:20">
      <c r="A51" s="16"/>
      <c r="B51" t="s">
        <v>66</v>
      </c>
      <c r="C51" s="2">
        <v>473</v>
      </c>
      <c r="E51">
        <v>471</v>
      </c>
      <c r="G51" s="12" t="e">
        <f t="shared" si="31"/>
        <v>#DIV/0!</v>
      </c>
      <c r="H51" s="12">
        <v>0.89</v>
      </c>
      <c r="J51">
        <v>14</v>
      </c>
      <c r="K51">
        <f t="shared" si="28"/>
        <v>21</v>
      </c>
      <c r="L51">
        <f t="shared" si="32"/>
        <v>9</v>
      </c>
      <c r="M51" s="3">
        <f t="shared" si="33"/>
        <v>0.6276181243372998</v>
      </c>
      <c r="N51" s="25" t="e">
        <f t="shared" si="29"/>
        <v>#DIV/0!</v>
      </c>
      <c r="O51" s="25" t="e">
        <f t="shared" si="34"/>
        <v>#DIV/0!</v>
      </c>
      <c r="P51" t="e">
        <f t="shared" si="30"/>
        <v>#DIV/0!</v>
      </c>
      <c r="T51" s="24"/>
    </row>
    <row r="52" spans="1:20">
      <c r="A52" s="16"/>
      <c r="B52" t="s">
        <v>67</v>
      </c>
      <c r="C52" s="2">
        <v>507</v>
      </c>
      <c r="E52">
        <v>505</v>
      </c>
      <c r="G52" s="26" t="e">
        <f t="shared" si="31"/>
        <v>#DIV/0!</v>
      </c>
      <c r="H52" s="26">
        <v>0.78</v>
      </c>
      <c r="J52">
        <v>14</v>
      </c>
      <c r="K52">
        <f t="shared" si="28"/>
        <v>20</v>
      </c>
      <c r="L52">
        <f t="shared" si="32"/>
        <v>10</v>
      </c>
      <c r="M52" s="3">
        <f t="shared" si="33"/>
        <v>0.6531038876012133</v>
      </c>
      <c r="N52" s="25" t="e">
        <f t="shared" si="29"/>
        <v>#DIV/0!</v>
      </c>
      <c r="O52" s="25" t="e">
        <f t="shared" si="34"/>
        <v>#DIV/0!</v>
      </c>
      <c r="P52" t="e">
        <f t="shared" si="30"/>
        <v>#DIV/0!</v>
      </c>
      <c r="T52" s="24"/>
    </row>
    <row r="53" spans="1:20">
      <c r="A53" s="16"/>
      <c r="B53" s="17" t="s">
        <v>19</v>
      </c>
      <c r="C53" s="18">
        <v>79</v>
      </c>
      <c r="D53" s="19"/>
      <c r="E53" s="19"/>
      <c r="G53" s="12"/>
      <c r="H53" s="12"/>
      <c r="J53" s="19" t="s">
        <v>20</v>
      </c>
      <c r="K53" s="19" t="s">
        <v>20</v>
      </c>
      <c r="L53" s="19" t="s">
        <v>20</v>
      </c>
      <c r="M53" s="19"/>
      <c r="N53" s="25"/>
      <c r="O53" s="25"/>
      <c r="T53" s="24"/>
    </row>
    <row r="54" spans="1:20">
      <c r="A54" s="16"/>
      <c r="B54" s="37" t="s">
        <v>68</v>
      </c>
      <c r="C54" s="38">
        <v>313</v>
      </c>
      <c r="E54">
        <v>315</v>
      </c>
      <c r="G54" s="22" t="e">
        <f>F54/D54</f>
        <v>#DIV/0!</v>
      </c>
      <c r="H54" s="23">
        <v>0.96</v>
      </c>
      <c r="J54">
        <v>15</v>
      </c>
      <c r="K54">
        <f t="shared" ref="K54:K60" si="35">2*J54+2-L54</f>
        <v>28</v>
      </c>
      <c r="L54">
        <v>4</v>
      </c>
      <c r="M54" s="3">
        <f t="shared" ref="M54:M60" si="36">(L54*35.453)/(J54*12.0107+K54*1.00794+L54*35.453)</f>
        <v>0.40495173515130806</v>
      </c>
      <c r="N54" s="25" t="e">
        <f t="shared" ref="N54:N60" si="37">D54/$D$53</f>
        <v>#DIV/0!</v>
      </c>
      <c r="O54" s="25" t="e">
        <f t="shared" ref="O54:O59" si="38">(M54*N54)/$N$79</f>
        <v>#DIV/0!</v>
      </c>
      <c r="P54" t="e">
        <f t="shared" ref="P54:P60" si="39">D54/F54</f>
        <v>#DIV/0!</v>
      </c>
      <c r="T54" s="24"/>
    </row>
    <row r="55" spans="1:20">
      <c r="A55" s="16"/>
      <c r="B55" s="37" t="s">
        <v>69</v>
      </c>
      <c r="C55" s="2">
        <v>349</v>
      </c>
      <c r="E55">
        <v>347</v>
      </c>
      <c r="G55" s="22" t="e">
        <f t="shared" ref="G55:G60" si="40">F55/D55</f>
        <v>#DIV/0!</v>
      </c>
      <c r="H55" s="23">
        <v>0.78</v>
      </c>
      <c r="J55">
        <v>15</v>
      </c>
      <c r="K55">
        <f t="shared" si="35"/>
        <v>27</v>
      </c>
      <c r="L55">
        <f t="shared" ref="L55:L60" si="41">L54+1</f>
        <v>5</v>
      </c>
      <c r="M55" s="3">
        <f t="shared" si="36"/>
        <v>0.46085964877068908</v>
      </c>
      <c r="N55" s="25" t="e">
        <f>D55/$D$53</f>
        <v>#DIV/0!</v>
      </c>
      <c r="O55" s="25" t="e">
        <f t="shared" si="38"/>
        <v>#DIV/0!</v>
      </c>
      <c r="P55" t="e">
        <f t="shared" si="39"/>
        <v>#DIV/0!</v>
      </c>
      <c r="T55" s="24"/>
    </row>
    <row r="56" spans="1:20">
      <c r="A56" s="16"/>
      <c r="B56" s="37" t="s">
        <v>70</v>
      </c>
      <c r="C56" s="2">
        <v>383</v>
      </c>
      <c r="E56">
        <v>385</v>
      </c>
      <c r="G56" s="27" t="e">
        <f t="shared" si="40"/>
        <v>#DIV/0!</v>
      </c>
      <c r="H56" s="27">
        <v>0.64</v>
      </c>
      <c r="J56">
        <v>15</v>
      </c>
      <c r="K56">
        <f t="shared" si="35"/>
        <v>26</v>
      </c>
      <c r="L56">
        <f t="shared" si="41"/>
        <v>6</v>
      </c>
      <c r="M56" s="3">
        <f t="shared" si="36"/>
        <v>0.50757729447400335</v>
      </c>
      <c r="N56" s="25" t="e">
        <f>D56/$D$53</f>
        <v>#DIV/0!</v>
      </c>
      <c r="O56" s="25" t="e">
        <f t="shared" si="38"/>
        <v>#DIV/0!</v>
      </c>
      <c r="P56" t="e">
        <f t="shared" si="39"/>
        <v>#DIV/0!</v>
      </c>
      <c r="T56" s="24"/>
    </row>
    <row r="57" spans="1:20">
      <c r="A57" s="16"/>
      <c r="B57" s="37" t="s">
        <v>71</v>
      </c>
      <c r="C57" s="2">
        <v>417</v>
      </c>
      <c r="E57">
        <v>419</v>
      </c>
      <c r="G57" s="12" t="e">
        <f t="shared" si="40"/>
        <v>#DIV/0!</v>
      </c>
      <c r="H57" s="12">
        <v>0.8</v>
      </c>
      <c r="J57">
        <v>15</v>
      </c>
      <c r="K57">
        <f t="shared" si="35"/>
        <v>25</v>
      </c>
      <c r="L57">
        <f t="shared" si="41"/>
        <v>7</v>
      </c>
      <c r="M57" s="3">
        <f t="shared" si="36"/>
        <v>0.54719864176570454</v>
      </c>
      <c r="N57" s="25" t="e">
        <f t="shared" si="37"/>
        <v>#DIV/0!</v>
      </c>
      <c r="O57" s="25" t="e">
        <f t="shared" si="38"/>
        <v>#DIV/0!</v>
      </c>
      <c r="P57" t="e">
        <f t="shared" si="39"/>
        <v>#DIV/0!</v>
      </c>
      <c r="T57" s="24"/>
    </row>
    <row r="58" spans="1:20">
      <c r="B58" s="37" t="s">
        <v>72</v>
      </c>
      <c r="C58" s="2">
        <v>451</v>
      </c>
      <c r="E58">
        <v>453</v>
      </c>
      <c r="G58" s="12" t="e">
        <f t="shared" si="40"/>
        <v>#DIV/0!</v>
      </c>
      <c r="H58" s="12">
        <v>0.96</v>
      </c>
      <c r="J58">
        <v>15</v>
      </c>
      <c r="K58">
        <f t="shared" si="35"/>
        <v>24</v>
      </c>
      <c r="L58">
        <f t="shared" si="41"/>
        <v>8</v>
      </c>
      <c r="M58" s="3">
        <f t="shared" si="36"/>
        <v>0.58122642579315431</v>
      </c>
      <c r="N58" s="25" t="e">
        <f t="shared" si="37"/>
        <v>#DIV/0!</v>
      </c>
      <c r="O58" s="25" t="e">
        <f t="shared" si="38"/>
        <v>#DIV/0!</v>
      </c>
      <c r="P58" t="e">
        <f t="shared" si="39"/>
        <v>#DIV/0!</v>
      </c>
      <c r="T58" s="24"/>
    </row>
    <row r="59" spans="1:20">
      <c r="A59" s="14"/>
      <c r="B59" s="37" t="s">
        <v>73</v>
      </c>
      <c r="C59" s="2">
        <v>487</v>
      </c>
      <c r="E59">
        <v>485</v>
      </c>
      <c r="G59" s="12" t="e">
        <f t="shared" si="40"/>
        <v>#DIV/0!</v>
      </c>
      <c r="H59" s="12">
        <v>0.89</v>
      </c>
      <c r="J59">
        <v>15</v>
      </c>
      <c r="K59">
        <f t="shared" si="35"/>
        <v>23</v>
      </c>
      <c r="L59">
        <f t="shared" si="41"/>
        <v>9</v>
      </c>
      <c r="M59" s="3">
        <f t="shared" si="36"/>
        <v>0.61076705851221813</v>
      </c>
      <c r="N59" s="25" t="e">
        <f t="shared" si="37"/>
        <v>#DIV/0!</v>
      </c>
      <c r="O59" s="25" t="e">
        <f t="shared" si="38"/>
        <v>#DIV/0!</v>
      </c>
      <c r="P59" t="e">
        <f t="shared" si="39"/>
        <v>#DIV/0!</v>
      </c>
      <c r="T59" s="24"/>
    </row>
    <row r="60" spans="1:20">
      <c r="B60" s="37" t="s">
        <v>74</v>
      </c>
      <c r="C60" s="2">
        <v>521</v>
      </c>
      <c r="E60">
        <v>519</v>
      </c>
      <c r="G60" s="12" t="e">
        <f t="shared" si="40"/>
        <v>#DIV/0!</v>
      </c>
      <c r="H60" s="12">
        <v>0.78</v>
      </c>
      <c r="J60">
        <v>15</v>
      </c>
      <c r="K60">
        <f t="shared" si="35"/>
        <v>22</v>
      </c>
      <c r="L60">
        <f t="shared" si="41"/>
        <v>10</v>
      </c>
      <c r="M60" s="3">
        <f t="shared" si="36"/>
        <v>0.63665320212694931</v>
      </c>
      <c r="N60" s="25" t="e">
        <f t="shared" si="37"/>
        <v>#DIV/0!</v>
      </c>
      <c r="O60" s="25" t="e">
        <f>(M60*N60)/$N$79</f>
        <v>#DIV/0!</v>
      </c>
      <c r="P60" t="e">
        <f t="shared" si="39"/>
        <v>#DIV/0!</v>
      </c>
      <c r="T60" s="24"/>
    </row>
    <row r="61" spans="1:20">
      <c r="B61" s="17" t="s">
        <v>19</v>
      </c>
      <c r="C61" s="18">
        <v>79</v>
      </c>
      <c r="D61" s="19"/>
      <c r="E61" s="19"/>
      <c r="G61" s="12"/>
      <c r="H61" s="12"/>
      <c r="J61" s="19" t="s">
        <v>20</v>
      </c>
      <c r="K61" s="19" t="s">
        <v>20</v>
      </c>
      <c r="L61" s="19" t="s">
        <v>20</v>
      </c>
      <c r="M61" s="19"/>
      <c r="N61" s="19"/>
      <c r="O61" s="25"/>
      <c r="T61" s="24"/>
    </row>
    <row r="62" spans="1:20">
      <c r="B62" s="37" t="s">
        <v>75</v>
      </c>
      <c r="C62" s="38">
        <v>327</v>
      </c>
      <c r="E62" s="21">
        <v>329</v>
      </c>
      <c r="G62" s="22" t="e">
        <f>F62/D62</f>
        <v>#DIV/0!</v>
      </c>
      <c r="H62" s="23">
        <v>0.96</v>
      </c>
      <c r="J62">
        <v>16</v>
      </c>
      <c r="K62">
        <f t="shared" ref="K62:K68" si="42">2*J62+2-L62</f>
        <v>30</v>
      </c>
      <c r="L62">
        <v>4</v>
      </c>
      <c r="M62" s="3">
        <f t="shared" ref="M62:M68" si="43">(L62*35.453)/(J62*12.0107+K62*1.00794+L62*35.453)</f>
        <v>0.38935658366037801</v>
      </c>
      <c r="N62" s="25" t="e">
        <f t="shared" ref="N62:N68" si="44">D62/$D$61</f>
        <v>#DIV/0!</v>
      </c>
      <c r="O62" s="25" t="e">
        <f t="shared" ref="O62:O68" si="45">(M62*N62)/$N$79</f>
        <v>#DIV/0!</v>
      </c>
      <c r="P62" t="e">
        <f t="shared" ref="P62:P68" si="46">D62/F62</f>
        <v>#DIV/0!</v>
      </c>
      <c r="T62" s="24"/>
    </row>
    <row r="63" spans="1:20">
      <c r="B63" s="37" t="s">
        <v>76</v>
      </c>
      <c r="C63" s="2">
        <v>363</v>
      </c>
      <c r="E63">
        <v>361</v>
      </c>
      <c r="G63" s="22" t="e">
        <f t="shared" ref="G63:G68" si="47">F63/D63</f>
        <v>#DIV/0!</v>
      </c>
      <c r="H63" s="23">
        <v>0.78</v>
      </c>
      <c r="I63" s="12">
        <f>21.06/3.49</f>
        <v>6.0343839541547268</v>
      </c>
      <c r="J63">
        <v>16</v>
      </c>
      <c r="K63">
        <f t="shared" si="42"/>
        <v>29</v>
      </c>
      <c r="L63">
        <f t="shared" ref="L63:L68" si="48">L62+1</f>
        <v>5</v>
      </c>
      <c r="M63" s="3">
        <f t="shared" si="43"/>
        <v>0.44464487933095753</v>
      </c>
      <c r="N63" s="25" t="e">
        <f t="shared" si="44"/>
        <v>#DIV/0!</v>
      </c>
      <c r="O63" s="25" t="e">
        <f t="shared" si="45"/>
        <v>#DIV/0!</v>
      </c>
      <c r="P63" t="e">
        <f t="shared" si="46"/>
        <v>#DIV/0!</v>
      </c>
      <c r="T63" s="24"/>
    </row>
    <row r="64" spans="1:20">
      <c r="B64" s="37" t="s">
        <v>77</v>
      </c>
      <c r="C64" s="2">
        <v>397</v>
      </c>
      <c r="E64">
        <v>399</v>
      </c>
      <c r="G64" s="23" t="e">
        <f t="shared" si="47"/>
        <v>#DIV/0!</v>
      </c>
      <c r="H64" s="23">
        <v>0.64</v>
      </c>
      <c r="I64" s="12">
        <f>8.53/1.14</f>
        <v>7.4824561403508776</v>
      </c>
      <c r="J64">
        <v>16</v>
      </c>
      <c r="K64">
        <f t="shared" si="42"/>
        <v>28</v>
      </c>
      <c r="L64">
        <f t="shared" si="48"/>
        <v>6</v>
      </c>
      <c r="M64" s="3">
        <f t="shared" si="43"/>
        <v>0.49113909507648285</v>
      </c>
      <c r="N64" s="25" t="e">
        <f t="shared" si="44"/>
        <v>#DIV/0!</v>
      </c>
      <c r="O64" s="25" t="e">
        <f t="shared" si="45"/>
        <v>#DIV/0!</v>
      </c>
      <c r="P64" t="e">
        <f t="shared" si="46"/>
        <v>#DIV/0!</v>
      </c>
      <c r="T64" s="24"/>
    </row>
    <row r="65" spans="2:20">
      <c r="B65" s="37" t="s">
        <v>78</v>
      </c>
      <c r="C65" s="2">
        <v>431</v>
      </c>
      <c r="E65">
        <v>433</v>
      </c>
      <c r="G65" s="22" t="e">
        <f t="shared" si="47"/>
        <v>#DIV/0!</v>
      </c>
      <c r="H65" s="22">
        <v>0.8</v>
      </c>
      <c r="I65" s="12">
        <f>100/51.7</f>
        <v>1.9342359767891681</v>
      </c>
      <c r="J65">
        <v>16</v>
      </c>
      <c r="K65">
        <f t="shared" si="42"/>
        <v>27</v>
      </c>
      <c r="L65">
        <f t="shared" si="48"/>
        <v>7</v>
      </c>
      <c r="M65" s="3">
        <f t="shared" si="43"/>
        <v>0.53078281991026621</v>
      </c>
      <c r="N65" s="25" t="e">
        <f t="shared" si="44"/>
        <v>#DIV/0!</v>
      </c>
      <c r="O65" s="25" t="e">
        <f t="shared" si="45"/>
        <v>#DIV/0!</v>
      </c>
      <c r="P65" t="e">
        <f t="shared" si="46"/>
        <v>#DIV/0!</v>
      </c>
      <c r="T65" s="24"/>
    </row>
    <row r="66" spans="2:20">
      <c r="B66" s="37" t="s">
        <v>79</v>
      </c>
      <c r="C66" s="2">
        <v>465</v>
      </c>
      <c r="E66">
        <v>467</v>
      </c>
      <c r="G66" s="22" t="e">
        <f t="shared" si="47"/>
        <v>#DIV/0!</v>
      </c>
      <c r="H66" s="22">
        <v>0.96</v>
      </c>
      <c r="J66">
        <v>16</v>
      </c>
      <c r="K66">
        <f t="shared" si="42"/>
        <v>26</v>
      </c>
      <c r="L66">
        <f t="shared" si="48"/>
        <v>8</v>
      </c>
      <c r="M66" s="3">
        <f t="shared" si="43"/>
        <v>0.56498620203710892</v>
      </c>
      <c r="N66" s="25" t="e">
        <f t="shared" si="44"/>
        <v>#DIV/0!</v>
      </c>
      <c r="O66" s="25" t="e">
        <f t="shared" si="45"/>
        <v>#DIV/0!</v>
      </c>
      <c r="P66" t="e">
        <f t="shared" si="46"/>
        <v>#DIV/0!</v>
      </c>
      <c r="T66" s="24"/>
    </row>
    <row r="67" spans="2:20">
      <c r="B67" s="37" t="s">
        <v>80</v>
      </c>
      <c r="C67" s="2">
        <v>501</v>
      </c>
      <c r="E67">
        <v>499</v>
      </c>
      <c r="G67" s="22" t="e">
        <f t="shared" si="47"/>
        <v>#DIV/0!</v>
      </c>
      <c r="H67" s="22">
        <v>0.89</v>
      </c>
      <c r="J67">
        <v>16</v>
      </c>
      <c r="K67">
        <f t="shared" si="42"/>
        <v>25</v>
      </c>
      <c r="L67">
        <f t="shared" si="48"/>
        <v>9</v>
      </c>
      <c r="M67" s="3">
        <f t="shared" si="43"/>
        <v>0.59479720911695422</v>
      </c>
      <c r="N67" s="25" t="e">
        <f t="shared" si="44"/>
        <v>#DIV/0!</v>
      </c>
      <c r="O67" s="25" t="e">
        <f t="shared" si="45"/>
        <v>#DIV/0!</v>
      </c>
      <c r="P67" t="e">
        <f t="shared" si="46"/>
        <v>#DIV/0!</v>
      </c>
      <c r="T67" s="24"/>
    </row>
    <row r="68" spans="2:20">
      <c r="B68" s="37" t="s">
        <v>81</v>
      </c>
      <c r="C68" s="2">
        <v>535</v>
      </c>
      <c r="E68">
        <v>533</v>
      </c>
      <c r="G68" s="12" t="e">
        <f t="shared" si="47"/>
        <v>#DIV/0!</v>
      </c>
      <c r="H68" s="12">
        <v>0.78</v>
      </c>
      <c r="J68">
        <v>16</v>
      </c>
      <c r="K68">
        <f t="shared" si="42"/>
        <v>24</v>
      </c>
      <c r="L68">
        <f t="shared" si="48"/>
        <v>10</v>
      </c>
      <c r="M68" s="3">
        <f t="shared" si="43"/>
        <v>0.62101089005033117</v>
      </c>
      <c r="N68" s="25" t="e">
        <f t="shared" si="44"/>
        <v>#DIV/0!</v>
      </c>
      <c r="O68" s="25" t="e">
        <f t="shared" si="45"/>
        <v>#DIV/0!</v>
      </c>
      <c r="P68" t="e">
        <f t="shared" si="46"/>
        <v>#DIV/0!</v>
      </c>
      <c r="T68" s="24"/>
    </row>
    <row r="69" spans="2:20">
      <c r="B69" s="17" t="s">
        <v>19</v>
      </c>
      <c r="C69" s="18">
        <v>79</v>
      </c>
      <c r="D69" s="19"/>
      <c r="E69" s="19"/>
      <c r="G69" s="12"/>
      <c r="H69" s="12"/>
      <c r="J69" s="19" t="s">
        <v>20</v>
      </c>
      <c r="K69" s="19" t="s">
        <v>20</v>
      </c>
      <c r="L69" s="19" t="s">
        <v>20</v>
      </c>
      <c r="M69" s="19"/>
      <c r="N69" s="19"/>
      <c r="O69" s="25"/>
      <c r="T69" s="24"/>
    </row>
    <row r="70" spans="2:20">
      <c r="B70" s="37" t="s">
        <v>82</v>
      </c>
      <c r="C70" s="38">
        <v>341</v>
      </c>
      <c r="E70" s="21">
        <v>343</v>
      </c>
      <c r="G70" s="22" t="e">
        <f>F70/D70</f>
        <v>#DIV/0!</v>
      </c>
      <c r="H70" s="23">
        <v>0.96</v>
      </c>
      <c r="J70">
        <v>17</v>
      </c>
      <c r="K70">
        <f t="shared" ref="K70:K76" si="49">2*J70+2-L70</f>
        <v>32</v>
      </c>
      <c r="L70">
        <v>4</v>
      </c>
      <c r="M70" s="3">
        <f t="shared" ref="M70:M76" si="50">(L70*35.453)/(J70*12.0107+K70*1.00794+L70*35.453)</f>
        <v>0.37491806301252428</v>
      </c>
      <c r="N70" s="25" t="e">
        <f t="shared" ref="N70:N76" si="51">D70/$D$69</f>
        <v>#DIV/0!</v>
      </c>
      <c r="O70" s="25" t="e">
        <f t="shared" ref="O70:O76" si="52">(M70*N70)/$N$79</f>
        <v>#DIV/0!</v>
      </c>
      <c r="P70" t="e">
        <f t="shared" ref="P70:P76" si="53">D70/F70</f>
        <v>#DIV/0!</v>
      </c>
      <c r="T70" s="24"/>
    </row>
    <row r="71" spans="2:20">
      <c r="B71" s="37" t="s">
        <v>83</v>
      </c>
      <c r="C71" s="2">
        <v>377</v>
      </c>
      <c r="E71">
        <v>375</v>
      </c>
      <c r="G71" s="22" t="e">
        <f t="shared" ref="G71:G76" si="54">F71/D71</f>
        <v>#DIV/0!</v>
      </c>
      <c r="H71" s="23">
        <v>0.78</v>
      </c>
      <c r="J71">
        <v>17</v>
      </c>
      <c r="K71">
        <f t="shared" si="49"/>
        <v>31</v>
      </c>
      <c r="L71">
        <f t="shared" ref="L71:L76" si="55">L70+1</f>
        <v>5</v>
      </c>
      <c r="M71" s="3">
        <f t="shared" si="50"/>
        <v>0.42953232261925234</v>
      </c>
      <c r="N71" s="25" t="e">
        <f t="shared" si="51"/>
        <v>#DIV/0!</v>
      </c>
      <c r="O71" s="25" t="e">
        <f t="shared" si="52"/>
        <v>#DIV/0!</v>
      </c>
      <c r="P71" t="e">
        <f t="shared" si="53"/>
        <v>#DIV/0!</v>
      </c>
      <c r="T71" s="24"/>
    </row>
    <row r="72" spans="2:20">
      <c r="B72" s="37" t="s">
        <v>84</v>
      </c>
      <c r="C72" s="2">
        <v>411</v>
      </c>
      <c r="E72">
        <v>413</v>
      </c>
      <c r="G72" s="23" t="e">
        <f t="shared" si="54"/>
        <v>#DIV/0!</v>
      </c>
      <c r="H72" s="23">
        <v>0.64</v>
      </c>
      <c r="J72">
        <v>17</v>
      </c>
      <c r="K72">
        <f t="shared" si="49"/>
        <v>30</v>
      </c>
      <c r="L72">
        <f t="shared" si="55"/>
        <v>6</v>
      </c>
      <c r="M72" s="3">
        <f t="shared" si="50"/>
        <v>0.47573221785394715</v>
      </c>
      <c r="N72" s="25" t="e">
        <f t="shared" si="51"/>
        <v>#DIV/0!</v>
      </c>
      <c r="O72" s="25" t="e">
        <f t="shared" si="52"/>
        <v>#DIV/0!</v>
      </c>
      <c r="P72" t="e">
        <f t="shared" si="53"/>
        <v>#DIV/0!</v>
      </c>
      <c r="T72" s="24"/>
    </row>
    <row r="73" spans="2:20">
      <c r="B73" s="37" t="s">
        <v>85</v>
      </c>
      <c r="C73" s="2">
        <v>445</v>
      </c>
      <c r="E73">
        <v>447</v>
      </c>
      <c r="G73" s="26" t="e">
        <f t="shared" si="54"/>
        <v>#DIV/0!</v>
      </c>
      <c r="H73" s="26">
        <v>0.8</v>
      </c>
      <c r="J73">
        <v>17</v>
      </c>
      <c r="K73">
        <f t="shared" si="49"/>
        <v>29</v>
      </c>
      <c r="L73">
        <f t="shared" si="55"/>
        <v>7</v>
      </c>
      <c r="M73" s="3">
        <f t="shared" si="50"/>
        <v>0.51532325175157701</v>
      </c>
      <c r="N73" s="25" t="e">
        <f t="shared" si="51"/>
        <v>#DIV/0!</v>
      </c>
      <c r="O73" s="25" t="e">
        <f t="shared" si="52"/>
        <v>#DIV/0!</v>
      </c>
      <c r="P73" t="e">
        <f t="shared" si="53"/>
        <v>#DIV/0!</v>
      </c>
      <c r="T73" s="24"/>
    </row>
    <row r="74" spans="2:20">
      <c r="B74" s="37" t="s">
        <v>86</v>
      </c>
      <c r="C74" s="2">
        <v>479</v>
      </c>
      <c r="E74">
        <v>481</v>
      </c>
      <c r="G74" s="22" t="e">
        <f t="shared" si="54"/>
        <v>#DIV/0!</v>
      </c>
      <c r="H74" s="22">
        <v>0.96</v>
      </c>
      <c r="J74">
        <v>17</v>
      </c>
      <c r="K74">
        <f t="shared" si="49"/>
        <v>28</v>
      </c>
      <c r="L74">
        <f t="shared" si="55"/>
        <v>8</v>
      </c>
      <c r="M74" s="3">
        <f t="shared" si="50"/>
        <v>0.54962885556917795</v>
      </c>
      <c r="N74" s="25" t="e">
        <f t="shared" si="51"/>
        <v>#DIV/0!</v>
      </c>
      <c r="O74" s="25" t="e">
        <f t="shared" si="52"/>
        <v>#DIV/0!</v>
      </c>
      <c r="P74" t="e">
        <f t="shared" si="53"/>
        <v>#DIV/0!</v>
      </c>
      <c r="T74" s="24"/>
    </row>
    <row r="75" spans="2:20">
      <c r="B75" s="37" t="s">
        <v>87</v>
      </c>
      <c r="C75" s="2">
        <v>515</v>
      </c>
      <c r="E75">
        <v>513</v>
      </c>
      <c r="G75" s="22" t="e">
        <f t="shared" si="54"/>
        <v>#DIV/0!</v>
      </c>
      <c r="H75" s="22">
        <v>0.89</v>
      </c>
      <c r="J75">
        <v>17</v>
      </c>
      <c r="K75">
        <f t="shared" si="49"/>
        <v>27</v>
      </c>
      <c r="L75">
        <f t="shared" si="55"/>
        <v>9</v>
      </c>
      <c r="M75" s="3">
        <f t="shared" si="50"/>
        <v>0.57964121346634667</v>
      </c>
      <c r="N75" s="25" t="e">
        <f t="shared" si="51"/>
        <v>#DIV/0!</v>
      </c>
      <c r="O75" s="25" t="e">
        <f t="shared" si="52"/>
        <v>#DIV/0!</v>
      </c>
      <c r="P75" t="e">
        <f t="shared" si="53"/>
        <v>#DIV/0!</v>
      </c>
      <c r="T75" s="24"/>
    </row>
    <row r="76" spans="2:20">
      <c r="B76" s="37" t="s">
        <v>88</v>
      </c>
      <c r="C76" s="2">
        <v>549</v>
      </c>
      <c r="E76">
        <v>547</v>
      </c>
      <c r="G76" s="12" t="e">
        <f t="shared" si="54"/>
        <v>#DIV/0!</v>
      </c>
      <c r="H76" s="12">
        <v>0.78</v>
      </c>
      <c r="J76">
        <v>17</v>
      </c>
      <c r="K76">
        <f t="shared" si="49"/>
        <v>26</v>
      </c>
      <c r="L76">
        <f t="shared" si="55"/>
        <v>10</v>
      </c>
      <c r="M76" s="3">
        <f t="shared" si="50"/>
        <v>0.60611879600150687</v>
      </c>
      <c r="N76" s="25" t="e">
        <f t="shared" si="51"/>
        <v>#DIV/0!</v>
      </c>
      <c r="O76" s="25" t="e">
        <f t="shared" si="52"/>
        <v>#DIV/0!</v>
      </c>
      <c r="P76" t="e">
        <f t="shared" si="53"/>
        <v>#DIV/0!</v>
      </c>
      <c r="T76" s="24"/>
    </row>
    <row r="77" spans="2:20">
      <c r="C77" s="20"/>
      <c r="M77" s="3"/>
      <c r="N77" s="25"/>
      <c r="O77" s="25"/>
    </row>
    <row r="78" spans="2:20">
      <c r="C78" s="20"/>
      <c r="O78" s="25"/>
    </row>
    <row r="79" spans="2:20">
      <c r="C79" s="20"/>
      <c r="M79" s="3" t="s">
        <v>49</v>
      </c>
      <c r="N79" s="25" t="e">
        <f>SUM(N46:N76)</f>
        <v>#DIV/0!</v>
      </c>
      <c r="O79" s="25"/>
    </row>
    <row r="80" spans="2:20">
      <c r="C80" s="20"/>
      <c r="M80" s="3" t="s">
        <v>50</v>
      </c>
      <c r="N80" s="25" t="e">
        <f>SUM(O45:O76)*100</f>
        <v>#DIV/0!</v>
      </c>
      <c r="O80" s="25"/>
    </row>
    <row r="81" spans="1:22">
      <c r="C81" s="20"/>
      <c r="M81" s="3" t="s">
        <v>51</v>
      </c>
      <c r="N81" s="25" t="e">
        <f>N79/N82</f>
        <v>#DIV/0!</v>
      </c>
      <c r="O81" s="25"/>
    </row>
    <row r="82" spans="1:22">
      <c r="M82" s="3" t="s">
        <v>52</v>
      </c>
      <c r="N82" s="25">
        <v>10</v>
      </c>
    </row>
    <row r="83" spans="1:22">
      <c r="M83" s="3"/>
      <c r="N83" s="25"/>
    </row>
    <row r="84" spans="1:22">
      <c r="A84" s="5"/>
      <c r="B84" s="5" t="s">
        <v>90</v>
      </c>
      <c r="C84" s="6"/>
      <c r="D84" s="5"/>
      <c r="E84" s="5"/>
      <c r="F84" s="5"/>
      <c r="G84" s="5"/>
      <c r="H84" s="5"/>
      <c r="I84" s="35"/>
      <c r="J84" s="5"/>
      <c r="K84" s="5"/>
      <c r="L84" s="5"/>
      <c r="M84" s="5"/>
    </row>
    <row r="85" spans="1:22">
      <c r="A85" s="7"/>
      <c r="B85" s="7"/>
      <c r="C85" s="8" t="s">
        <v>1</v>
      </c>
      <c r="D85" s="8"/>
      <c r="E85" s="9" t="s">
        <v>2</v>
      </c>
      <c r="F85" s="9"/>
      <c r="G85" t="s">
        <v>3</v>
      </c>
      <c r="H85" t="s">
        <v>4</v>
      </c>
      <c r="I85"/>
      <c r="Q85"/>
      <c r="R85" s="3"/>
      <c r="U85"/>
      <c r="V85" s="4"/>
    </row>
    <row r="86" spans="1:22">
      <c r="A86" s="10"/>
      <c r="B86" s="10"/>
      <c r="C86" s="11" t="s">
        <v>5</v>
      </c>
      <c r="D86" s="2" t="s">
        <v>6</v>
      </c>
      <c r="E86" s="11" t="s">
        <v>5</v>
      </c>
      <c r="F86" s="2" t="s">
        <v>6</v>
      </c>
      <c r="G86" s="12"/>
      <c r="H86" s="12"/>
      <c r="I86" t="s">
        <v>7</v>
      </c>
      <c r="J86" s="13" t="s">
        <v>8</v>
      </c>
      <c r="K86" s="13" t="s">
        <v>9</v>
      </c>
      <c r="L86" s="13" t="s">
        <v>10</v>
      </c>
      <c r="M86" s="13" t="s">
        <v>11</v>
      </c>
      <c r="N86" s="13" t="s">
        <v>12</v>
      </c>
      <c r="O86" s="13" t="s">
        <v>13</v>
      </c>
      <c r="Q86" s="14" t="s">
        <v>14</v>
      </c>
      <c r="R86" s="3" t="s">
        <v>15</v>
      </c>
      <c r="S86" s="14" t="s">
        <v>16</v>
      </c>
      <c r="T86" s="14" t="s">
        <v>17</v>
      </c>
      <c r="U86"/>
      <c r="V86" s="15" t="s">
        <v>18</v>
      </c>
    </row>
    <row r="87" spans="1:22">
      <c r="A87" s="16"/>
      <c r="B87" s="17" t="s">
        <v>19</v>
      </c>
      <c r="C87" s="18">
        <v>79</v>
      </c>
      <c r="D87" s="19"/>
      <c r="E87" s="19"/>
      <c r="G87" s="12"/>
      <c r="H87" s="12"/>
      <c r="J87" s="19" t="s">
        <v>20</v>
      </c>
      <c r="K87" s="19" t="s">
        <v>20</v>
      </c>
      <c r="L87" s="19" t="s">
        <v>20</v>
      </c>
      <c r="M87" s="19"/>
      <c r="N87" s="19"/>
    </row>
    <row r="88" spans="1:22">
      <c r="A88" s="16"/>
      <c r="B88" s="37" t="s">
        <v>61</v>
      </c>
      <c r="C88" s="38">
        <v>299</v>
      </c>
      <c r="E88" s="21">
        <v>301</v>
      </c>
      <c r="G88" s="22" t="e">
        <f>F88/D88</f>
        <v>#DIV/0!</v>
      </c>
      <c r="H88" s="23">
        <v>0.96</v>
      </c>
      <c r="J88">
        <v>14</v>
      </c>
      <c r="K88">
        <f t="shared" ref="K88:K94" si="56">2*J88+2-L88</f>
        <v>26</v>
      </c>
      <c r="L88">
        <v>4</v>
      </c>
      <c r="M88" s="3">
        <f t="shared" ref="M88:M94" si="57">(L88*35.453)/(J88*12.0107+K88*1.00794+L88*35.453)</f>
        <v>0.42184829834014065</v>
      </c>
      <c r="N88" s="25" t="e">
        <f>D88/$D$87</f>
        <v>#DIV/0!</v>
      </c>
      <c r="O88" s="25" t="e">
        <f t="shared" ref="O88:O94" si="58">(M88*N88)/$N$121</f>
        <v>#DIV/0!</v>
      </c>
      <c r="P88" t="e">
        <f t="shared" ref="P88:P94" si="59">D88/F88</f>
        <v>#DIV/0!</v>
      </c>
      <c r="T88" s="24"/>
    </row>
    <row r="89" spans="1:22">
      <c r="A89" s="16"/>
      <c r="B89" t="s">
        <v>62</v>
      </c>
      <c r="C89" s="2">
        <v>335</v>
      </c>
      <c r="E89">
        <v>333</v>
      </c>
      <c r="G89" s="22" t="e">
        <f t="shared" ref="G89:G94" si="60">F89/D89</f>
        <v>#DIV/0!</v>
      </c>
      <c r="H89" s="23">
        <v>0.78</v>
      </c>
      <c r="J89">
        <v>14</v>
      </c>
      <c r="K89">
        <f t="shared" si="56"/>
        <v>25</v>
      </c>
      <c r="L89">
        <f t="shared" ref="L89:L94" si="61">L88+1</f>
        <v>5</v>
      </c>
      <c r="M89" s="3">
        <f t="shared" si="57"/>
        <v>0.4783017770813946</v>
      </c>
      <c r="N89" s="25" t="e">
        <f t="shared" ref="N89:N94" si="62">D89/$D$87</f>
        <v>#DIV/0!</v>
      </c>
      <c r="O89" s="25" t="e">
        <f t="shared" si="58"/>
        <v>#DIV/0!</v>
      </c>
      <c r="P89" t="e">
        <f t="shared" si="59"/>
        <v>#DIV/0!</v>
      </c>
      <c r="T89" s="24"/>
    </row>
    <row r="90" spans="1:22">
      <c r="A90" s="16"/>
      <c r="B90" t="s">
        <v>63</v>
      </c>
      <c r="C90" s="2">
        <v>369</v>
      </c>
      <c r="E90">
        <v>371</v>
      </c>
      <c r="G90" s="12" t="e">
        <f t="shared" si="60"/>
        <v>#DIV/0!</v>
      </c>
      <c r="H90" s="12">
        <v>0.64</v>
      </c>
      <c r="J90">
        <v>14</v>
      </c>
      <c r="K90">
        <f t="shared" si="56"/>
        <v>24</v>
      </c>
      <c r="L90">
        <f t="shared" si="61"/>
        <v>6</v>
      </c>
      <c r="M90" s="3">
        <f t="shared" si="57"/>
        <v>0.52515395559296696</v>
      </c>
      <c r="N90" s="25" t="e">
        <f t="shared" si="62"/>
        <v>#DIV/0!</v>
      </c>
      <c r="O90" s="25" t="e">
        <f t="shared" si="58"/>
        <v>#DIV/0!</v>
      </c>
      <c r="P90" t="e">
        <f t="shared" si="59"/>
        <v>#DIV/0!</v>
      </c>
      <c r="T90" s="24"/>
    </row>
    <row r="91" spans="1:22">
      <c r="A91" s="16"/>
      <c r="B91" t="s">
        <v>64</v>
      </c>
      <c r="C91" s="2">
        <v>403</v>
      </c>
      <c r="E91">
        <v>405</v>
      </c>
      <c r="G91" s="12" t="e">
        <f t="shared" si="60"/>
        <v>#DIV/0!</v>
      </c>
      <c r="H91" s="12">
        <v>0.8</v>
      </c>
      <c r="J91">
        <v>14</v>
      </c>
      <c r="K91">
        <f t="shared" si="56"/>
        <v>23</v>
      </c>
      <c r="L91">
        <f t="shared" si="61"/>
        <v>7</v>
      </c>
      <c r="M91" s="3">
        <f t="shared" si="57"/>
        <v>0.56466227270768454</v>
      </c>
      <c r="N91" s="25" t="e">
        <f>D91/$D$87</f>
        <v>#DIV/0!</v>
      </c>
      <c r="O91" s="25" t="e">
        <f t="shared" si="58"/>
        <v>#DIV/0!</v>
      </c>
      <c r="P91" t="e">
        <f t="shared" si="59"/>
        <v>#DIV/0!</v>
      </c>
      <c r="T91" s="24"/>
    </row>
    <row r="92" spans="1:22">
      <c r="A92" s="16"/>
      <c r="B92" t="s">
        <v>65</v>
      </c>
      <c r="C92" s="2">
        <v>437</v>
      </c>
      <c r="E92">
        <v>439</v>
      </c>
      <c r="G92" s="12" t="e">
        <f t="shared" si="60"/>
        <v>#DIV/0!</v>
      </c>
      <c r="H92" s="12">
        <v>0.96</v>
      </c>
      <c r="J92">
        <v>14</v>
      </c>
      <c r="K92">
        <f t="shared" si="56"/>
        <v>22</v>
      </c>
      <c r="L92">
        <f t="shared" si="61"/>
        <v>8</v>
      </c>
      <c r="M92" s="3">
        <f t="shared" si="57"/>
        <v>0.59842791351498803</v>
      </c>
      <c r="N92" s="25" t="e">
        <f t="shared" si="62"/>
        <v>#DIV/0!</v>
      </c>
      <c r="O92" s="25" t="e">
        <f t="shared" si="58"/>
        <v>#DIV/0!</v>
      </c>
      <c r="P92" t="e">
        <f t="shared" si="59"/>
        <v>#DIV/0!</v>
      </c>
      <c r="T92" s="24"/>
    </row>
    <row r="93" spans="1:22">
      <c r="A93" s="16"/>
      <c r="B93" t="s">
        <v>66</v>
      </c>
      <c r="C93" s="2">
        <v>473</v>
      </c>
      <c r="E93">
        <v>471</v>
      </c>
      <c r="G93" s="12" t="e">
        <f t="shared" si="60"/>
        <v>#DIV/0!</v>
      </c>
      <c r="H93" s="12">
        <v>0.89</v>
      </c>
      <c r="J93">
        <v>14</v>
      </c>
      <c r="K93">
        <f t="shared" si="56"/>
        <v>21</v>
      </c>
      <c r="L93">
        <f t="shared" si="61"/>
        <v>9</v>
      </c>
      <c r="M93" s="3">
        <f t="shared" si="57"/>
        <v>0.6276181243372998</v>
      </c>
      <c r="N93" s="25" t="e">
        <f t="shared" si="62"/>
        <v>#DIV/0!</v>
      </c>
      <c r="O93" s="25" t="e">
        <f t="shared" si="58"/>
        <v>#DIV/0!</v>
      </c>
      <c r="P93" t="e">
        <f t="shared" si="59"/>
        <v>#DIV/0!</v>
      </c>
      <c r="T93" s="24"/>
    </row>
    <row r="94" spans="1:22">
      <c r="A94" s="16"/>
      <c r="B94" t="s">
        <v>67</v>
      </c>
      <c r="C94" s="2">
        <v>507</v>
      </c>
      <c r="E94">
        <v>505</v>
      </c>
      <c r="G94" s="12" t="e">
        <f t="shared" si="60"/>
        <v>#DIV/0!</v>
      </c>
      <c r="H94" s="12">
        <v>0.78</v>
      </c>
      <c r="J94">
        <v>14</v>
      </c>
      <c r="K94">
        <f t="shared" si="56"/>
        <v>20</v>
      </c>
      <c r="L94">
        <f t="shared" si="61"/>
        <v>10</v>
      </c>
      <c r="M94" s="3">
        <f t="shared" si="57"/>
        <v>0.6531038876012133</v>
      </c>
      <c r="N94" s="25" t="e">
        <f t="shared" si="62"/>
        <v>#DIV/0!</v>
      </c>
      <c r="O94" s="25" t="e">
        <f t="shared" si="58"/>
        <v>#DIV/0!</v>
      </c>
      <c r="P94" t="e">
        <f t="shared" si="59"/>
        <v>#DIV/0!</v>
      </c>
      <c r="T94" s="24"/>
    </row>
    <row r="95" spans="1:22">
      <c r="A95" s="16"/>
      <c r="B95" s="17" t="s">
        <v>19</v>
      </c>
      <c r="C95" s="18">
        <v>79</v>
      </c>
      <c r="D95" s="19"/>
      <c r="E95" s="19"/>
      <c r="G95" s="12"/>
      <c r="H95" s="12"/>
      <c r="J95" s="19" t="s">
        <v>20</v>
      </c>
      <c r="K95" s="19" t="s">
        <v>20</v>
      </c>
      <c r="L95" s="19" t="s">
        <v>20</v>
      </c>
      <c r="M95" s="19"/>
      <c r="N95" s="25"/>
      <c r="O95" s="25"/>
      <c r="T95" s="24"/>
    </row>
    <row r="96" spans="1:22">
      <c r="A96" s="16"/>
      <c r="B96" s="37" t="s">
        <v>68</v>
      </c>
      <c r="C96" s="38">
        <v>313</v>
      </c>
      <c r="E96">
        <v>315</v>
      </c>
      <c r="G96" s="22" t="e">
        <f>F96/D96</f>
        <v>#DIV/0!</v>
      </c>
      <c r="H96" s="23">
        <v>0.96</v>
      </c>
      <c r="J96">
        <v>15</v>
      </c>
      <c r="K96">
        <f t="shared" ref="K96:K102" si="63">2*J96+2-L96</f>
        <v>28</v>
      </c>
      <c r="L96">
        <v>4</v>
      </c>
      <c r="M96" s="3">
        <f t="shared" ref="M96:M102" si="64">(L96*35.453)/(J96*12.0107+K96*1.00794+L96*35.453)</f>
        <v>0.40495173515130806</v>
      </c>
      <c r="N96" s="25" t="e">
        <f>D96/$D$95</f>
        <v>#DIV/0!</v>
      </c>
      <c r="O96" s="25" t="e">
        <f t="shared" ref="O96:O102" si="65">(M96*N96)/$N$121</f>
        <v>#DIV/0!</v>
      </c>
      <c r="P96" t="e">
        <f t="shared" ref="P96:P102" si="66">D96/F96</f>
        <v>#DIV/0!</v>
      </c>
      <c r="T96" s="24"/>
    </row>
    <row r="97" spans="1:20">
      <c r="A97" s="16"/>
      <c r="B97" s="37" t="s">
        <v>69</v>
      </c>
      <c r="C97" s="2">
        <v>349</v>
      </c>
      <c r="E97">
        <v>347</v>
      </c>
      <c r="G97" s="22" t="e">
        <f t="shared" ref="G97:G102" si="67">F97/D97</f>
        <v>#DIV/0!</v>
      </c>
      <c r="H97" s="23">
        <v>0.78</v>
      </c>
      <c r="J97">
        <v>15</v>
      </c>
      <c r="K97">
        <f t="shared" si="63"/>
        <v>27</v>
      </c>
      <c r="L97">
        <f t="shared" ref="L97:L102" si="68">L96+1</f>
        <v>5</v>
      </c>
      <c r="M97" s="3">
        <f t="shared" si="64"/>
        <v>0.46085964877068908</v>
      </c>
      <c r="N97" s="25" t="e">
        <f t="shared" ref="N97:N102" si="69">D97/$D$95</f>
        <v>#DIV/0!</v>
      </c>
      <c r="O97" s="25" t="e">
        <f t="shared" si="65"/>
        <v>#DIV/0!</v>
      </c>
      <c r="P97" t="e">
        <f t="shared" si="66"/>
        <v>#DIV/0!</v>
      </c>
      <c r="T97" s="24"/>
    </row>
    <row r="98" spans="1:20">
      <c r="A98" s="16"/>
      <c r="B98" s="37" t="s">
        <v>70</v>
      </c>
      <c r="C98" s="2">
        <v>383</v>
      </c>
      <c r="E98">
        <v>385</v>
      </c>
      <c r="G98" s="27" t="e">
        <f t="shared" si="67"/>
        <v>#DIV/0!</v>
      </c>
      <c r="H98" s="27">
        <v>0.64</v>
      </c>
      <c r="J98">
        <v>15</v>
      </c>
      <c r="K98">
        <f t="shared" si="63"/>
        <v>26</v>
      </c>
      <c r="L98">
        <f t="shared" si="68"/>
        <v>6</v>
      </c>
      <c r="M98" s="3">
        <f t="shared" si="64"/>
        <v>0.50757729447400335</v>
      </c>
      <c r="N98" s="25" t="e">
        <f t="shared" si="69"/>
        <v>#DIV/0!</v>
      </c>
      <c r="O98" s="25" t="e">
        <f t="shared" si="65"/>
        <v>#DIV/0!</v>
      </c>
      <c r="P98" t="e">
        <f t="shared" si="66"/>
        <v>#DIV/0!</v>
      </c>
      <c r="T98" s="24"/>
    </row>
    <row r="99" spans="1:20">
      <c r="A99" s="16"/>
      <c r="B99" s="37" t="s">
        <v>71</v>
      </c>
      <c r="C99" s="2">
        <v>417</v>
      </c>
      <c r="E99">
        <v>419</v>
      </c>
      <c r="G99" s="12" t="e">
        <f t="shared" si="67"/>
        <v>#DIV/0!</v>
      </c>
      <c r="H99" s="12">
        <v>0.8</v>
      </c>
      <c r="J99">
        <v>15</v>
      </c>
      <c r="K99">
        <f t="shared" si="63"/>
        <v>25</v>
      </c>
      <c r="L99">
        <f t="shared" si="68"/>
        <v>7</v>
      </c>
      <c r="M99" s="3">
        <f t="shared" si="64"/>
        <v>0.54719864176570454</v>
      </c>
      <c r="N99" s="25" t="e">
        <f t="shared" si="69"/>
        <v>#DIV/0!</v>
      </c>
      <c r="O99" s="25" t="e">
        <f t="shared" si="65"/>
        <v>#DIV/0!</v>
      </c>
      <c r="P99" t="e">
        <f t="shared" si="66"/>
        <v>#DIV/0!</v>
      </c>
      <c r="T99" s="24"/>
    </row>
    <row r="100" spans="1:20">
      <c r="B100" s="37" t="s">
        <v>72</v>
      </c>
      <c r="C100" s="2">
        <v>451</v>
      </c>
      <c r="E100">
        <v>453</v>
      </c>
      <c r="G100" s="12" t="e">
        <f t="shared" si="67"/>
        <v>#DIV/0!</v>
      </c>
      <c r="H100" s="12">
        <v>0.96</v>
      </c>
      <c r="J100">
        <v>15</v>
      </c>
      <c r="K100">
        <f t="shared" si="63"/>
        <v>24</v>
      </c>
      <c r="L100">
        <f t="shared" si="68"/>
        <v>8</v>
      </c>
      <c r="M100" s="3">
        <f t="shared" si="64"/>
        <v>0.58122642579315431</v>
      </c>
      <c r="N100" s="25" t="e">
        <f t="shared" si="69"/>
        <v>#DIV/0!</v>
      </c>
      <c r="O100" s="25" t="e">
        <f t="shared" si="65"/>
        <v>#DIV/0!</v>
      </c>
      <c r="P100" t="e">
        <f t="shared" si="66"/>
        <v>#DIV/0!</v>
      </c>
      <c r="T100" s="24"/>
    </row>
    <row r="101" spans="1:20">
      <c r="A101" s="14"/>
      <c r="B101" s="37" t="s">
        <v>73</v>
      </c>
      <c r="C101" s="2">
        <v>487</v>
      </c>
      <c r="E101">
        <v>485</v>
      </c>
      <c r="G101" s="12" t="e">
        <f t="shared" si="67"/>
        <v>#DIV/0!</v>
      </c>
      <c r="H101" s="12">
        <v>0.89</v>
      </c>
      <c r="J101">
        <v>15</v>
      </c>
      <c r="K101">
        <f t="shared" si="63"/>
        <v>23</v>
      </c>
      <c r="L101">
        <f t="shared" si="68"/>
        <v>9</v>
      </c>
      <c r="M101" s="3">
        <f t="shared" si="64"/>
        <v>0.61076705851221813</v>
      </c>
      <c r="N101" s="25" t="e">
        <f t="shared" si="69"/>
        <v>#DIV/0!</v>
      </c>
      <c r="O101" s="25" t="e">
        <f t="shared" si="65"/>
        <v>#DIV/0!</v>
      </c>
      <c r="P101" t="e">
        <f t="shared" si="66"/>
        <v>#DIV/0!</v>
      </c>
      <c r="T101" s="24"/>
    </row>
    <row r="102" spans="1:20">
      <c r="B102" s="37" t="s">
        <v>74</v>
      </c>
      <c r="C102" s="2">
        <v>521</v>
      </c>
      <c r="E102">
        <v>519</v>
      </c>
      <c r="G102" s="12" t="e">
        <f t="shared" si="67"/>
        <v>#DIV/0!</v>
      </c>
      <c r="H102" s="12">
        <v>0.78</v>
      </c>
      <c r="J102">
        <v>15</v>
      </c>
      <c r="K102">
        <f t="shared" si="63"/>
        <v>22</v>
      </c>
      <c r="L102">
        <f t="shared" si="68"/>
        <v>10</v>
      </c>
      <c r="M102" s="3">
        <f t="shared" si="64"/>
        <v>0.63665320212694931</v>
      </c>
      <c r="N102" s="25" t="e">
        <f t="shared" si="69"/>
        <v>#DIV/0!</v>
      </c>
      <c r="O102" s="25" t="e">
        <f t="shared" si="65"/>
        <v>#DIV/0!</v>
      </c>
      <c r="P102" t="e">
        <f t="shared" si="66"/>
        <v>#DIV/0!</v>
      </c>
      <c r="T102" s="24"/>
    </row>
    <row r="103" spans="1:20">
      <c r="B103" s="17" t="s">
        <v>19</v>
      </c>
      <c r="C103" s="18">
        <v>79</v>
      </c>
      <c r="D103" s="19"/>
      <c r="E103" s="19"/>
      <c r="G103" s="12"/>
      <c r="H103" s="12"/>
      <c r="J103" s="19" t="s">
        <v>20</v>
      </c>
      <c r="K103" s="19" t="s">
        <v>20</v>
      </c>
      <c r="L103" s="19" t="s">
        <v>20</v>
      </c>
      <c r="M103" s="19"/>
      <c r="N103" s="19"/>
      <c r="O103" s="25"/>
      <c r="T103" s="24"/>
    </row>
    <row r="104" spans="1:20">
      <c r="B104" s="37" t="s">
        <v>75</v>
      </c>
      <c r="C104" s="38">
        <v>327</v>
      </c>
      <c r="E104" s="21">
        <v>329</v>
      </c>
      <c r="G104" s="22" t="e">
        <f>F104/D104</f>
        <v>#DIV/0!</v>
      </c>
      <c r="H104" s="23">
        <v>0.96</v>
      </c>
      <c r="J104">
        <v>16</v>
      </c>
      <c r="K104">
        <f t="shared" ref="K104:K110" si="70">2*J104+2-L104</f>
        <v>30</v>
      </c>
      <c r="L104">
        <v>4</v>
      </c>
      <c r="M104" s="3">
        <f t="shared" ref="M104:M110" si="71">(L104*35.453)/(J104*12.0107+K104*1.00794+L104*35.453)</f>
        <v>0.38935658366037801</v>
      </c>
      <c r="N104" s="25" t="e">
        <f>D104/$D$103</f>
        <v>#DIV/0!</v>
      </c>
      <c r="O104" s="25" t="e">
        <f>(M104*N104)/$N$121</f>
        <v>#DIV/0!</v>
      </c>
      <c r="P104" t="e">
        <f t="shared" ref="P104:P110" si="72">D104/F104</f>
        <v>#DIV/0!</v>
      </c>
      <c r="T104" s="24"/>
    </row>
    <row r="105" spans="1:20">
      <c r="B105" s="37" t="s">
        <v>76</v>
      </c>
      <c r="C105" s="2">
        <v>363</v>
      </c>
      <c r="E105">
        <v>361</v>
      </c>
      <c r="G105" s="22" t="e">
        <f t="shared" ref="G105:G110" si="73">F105/D105</f>
        <v>#DIV/0!</v>
      </c>
      <c r="H105" s="23">
        <v>0.78</v>
      </c>
      <c r="I105" s="12">
        <f>21.06/3.49</f>
        <v>6.0343839541547268</v>
      </c>
      <c r="J105">
        <v>16</v>
      </c>
      <c r="K105">
        <f t="shared" si="70"/>
        <v>29</v>
      </c>
      <c r="L105">
        <f t="shared" ref="L105:L110" si="74">L104+1</f>
        <v>5</v>
      </c>
      <c r="M105" s="3">
        <f t="shared" si="71"/>
        <v>0.44464487933095753</v>
      </c>
      <c r="N105" s="25" t="e">
        <f t="shared" ref="N105:N110" si="75">D105/$D$103</f>
        <v>#DIV/0!</v>
      </c>
      <c r="O105" s="25" t="e">
        <f t="shared" ref="O105:O110" si="76">(M105*N105)/$N$121</f>
        <v>#DIV/0!</v>
      </c>
      <c r="P105" t="e">
        <f t="shared" si="72"/>
        <v>#DIV/0!</v>
      </c>
      <c r="T105" s="24"/>
    </row>
    <row r="106" spans="1:20">
      <c r="B106" s="37" t="s">
        <v>77</v>
      </c>
      <c r="C106" s="2">
        <v>397</v>
      </c>
      <c r="E106">
        <v>399</v>
      </c>
      <c r="G106" s="23" t="e">
        <f t="shared" si="73"/>
        <v>#DIV/0!</v>
      </c>
      <c r="H106" s="23">
        <v>0.64</v>
      </c>
      <c r="I106" s="12">
        <f>8.53/1.14</f>
        <v>7.4824561403508776</v>
      </c>
      <c r="J106">
        <v>16</v>
      </c>
      <c r="K106">
        <f t="shared" si="70"/>
        <v>28</v>
      </c>
      <c r="L106">
        <f t="shared" si="74"/>
        <v>6</v>
      </c>
      <c r="M106" s="3">
        <f t="shared" si="71"/>
        <v>0.49113909507648285</v>
      </c>
      <c r="N106" s="25" t="e">
        <f t="shared" si="75"/>
        <v>#DIV/0!</v>
      </c>
      <c r="O106" s="25" t="e">
        <f t="shared" si="76"/>
        <v>#DIV/0!</v>
      </c>
      <c r="P106" t="e">
        <f t="shared" si="72"/>
        <v>#DIV/0!</v>
      </c>
      <c r="T106" s="24"/>
    </row>
    <row r="107" spans="1:20">
      <c r="B107" s="37" t="s">
        <v>78</v>
      </c>
      <c r="C107" s="2">
        <v>431</v>
      </c>
      <c r="E107">
        <v>433</v>
      </c>
      <c r="G107" s="22" t="e">
        <f t="shared" si="73"/>
        <v>#DIV/0!</v>
      </c>
      <c r="H107" s="22">
        <v>0.8</v>
      </c>
      <c r="I107" s="12">
        <f>100/51.7</f>
        <v>1.9342359767891681</v>
      </c>
      <c r="J107">
        <v>16</v>
      </c>
      <c r="K107">
        <f t="shared" si="70"/>
        <v>27</v>
      </c>
      <c r="L107">
        <f t="shared" si="74"/>
        <v>7</v>
      </c>
      <c r="M107" s="3">
        <f t="shared" si="71"/>
        <v>0.53078281991026621</v>
      </c>
      <c r="N107" s="25" t="e">
        <f t="shared" si="75"/>
        <v>#DIV/0!</v>
      </c>
      <c r="O107" s="25" t="e">
        <f t="shared" si="76"/>
        <v>#DIV/0!</v>
      </c>
      <c r="P107" t="e">
        <f t="shared" si="72"/>
        <v>#DIV/0!</v>
      </c>
      <c r="T107" s="24"/>
    </row>
    <row r="108" spans="1:20">
      <c r="B108" s="37" t="s">
        <v>79</v>
      </c>
      <c r="C108" s="2">
        <v>465</v>
      </c>
      <c r="E108">
        <v>467</v>
      </c>
      <c r="G108" s="12" t="e">
        <f t="shared" si="73"/>
        <v>#DIV/0!</v>
      </c>
      <c r="H108" s="12">
        <v>0.96</v>
      </c>
      <c r="J108">
        <v>16</v>
      </c>
      <c r="K108">
        <f t="shared" si="70"/>
        <v>26</v>
      </c>
      <c r="L108">
        <f t="shared" si="74"/>
        <v>8</v>
      </c>
      <c r="M108" s="3">
        <f t="shared" si="71"/>
        <v>0.56498620203710892</v>
      </c>
      <c r="N108" s="25" t="e">
        <f t="shared" si="75"/>
        <v>#DIV/0!</v>
      </c>
      <c r="O108" s="25" t="e">
        <f t="shared" si="76"/>
        <v>#DIV/0!</v>
      </c>
      <c r="P108" t="e">
        <f t="shared" si="72"/>
        <v>#DIV/0!</v>
      </c>
      <c r="T108" s="24"/>
    </row>
    <row r="109" spans="1:20">
      <c r="B109" s="37" t="s">
        <v>80</v>
      </c>
      <c r="C109" s="2">
        <v>501</v>
      </c>
      <c r="E109">
        <v>499</v>
      </c>
      <c r="G109" s="12" t="e">
        <f t="shared" si="73"/>
        <v>#DIV/0!</v>
      </c>
      <c r="H109" s="12">
        <v>0.89</v>
      </c>
      <c r="J109">
        <v>16</v>
      </c>
      <c r="K109">
        <f t="shared" si="70"/>
        <v>25</v>
      </c>
      <c r="L109">
        <f t="shared" si="74"/>
        <v>9</v>
      </c>
      <c r="M109" s="3">
        <f t="shared" si="71"/>
        <v>0.59479720911695422</v>
      </c>
      <c r="N109" s="25" t="e">
        <f t="shared" si="75"/>
        <v>#DIV/0!</v>
      </c>
      <c r="O109" s="25" t="e">
        <f t="shared" si="76"/>
        <v>#DIV/0!</v>
      </c>
      <c r="P109" t="e">
        <f t="shared" si="72"/>
        <v>#DIV/0!</v>
      </c>
      <c r="T109" s="24"/>
    </row>
    <row r="110" spans="1:20">
      <c r="B110" s="37" t="s">
        <v>81</v>
      </c>
      <c r="C110" s="2">
        <v>535</v>
      </c>
      <c r="E110">
        <v>533</v>
      </c>
      <c r="G110" s="22" t="e">
        <f t="shared" si="73"/>
        <v>#DIV/0!</v>
      </c>
      <c r="H110" s="22">
        <v>0.78</v>
      </c>
      <c r="J110">
        <v>16</v>
      </c>
      <c r="K110">
        <f t="shared" si="70"/>
        <v>24</v>
      </c>
      <c r="L110">
        <f t="shared" si="74"/>
        <v>10</v>
      </c>
      <c r="M110" s="3">
        <f t="shared" si="71"/>
        <v>0.62101089005033117</v>
      </c>
      <c r="N110" s="25" t="e">
        <f t="shared" si="75"/>
        <v>#DIV/0!</v>
      </c>
      <c r="O110" s="25" t="e">
        <f t="shared" si="76"/>
        <v>#DIV/0!</v>
      </c>
      <c r="P110" t="e">
        <f t="shared" si="72"/>
        <v>#DIV/0!</v>
      </c>
      <c r="T110" s="24"/>
    </row>
    <row r="111" spans="1:20">
      <c r="B111" s="17" t="s">
        <v>19</v>
      </c>
      <c r="C111" s="18">
        <v>79</v>
      </c>
      <c r="D111" s="19"/>
      <c r="E111" s="19"/>
      <c r="G111" s="12"/>
      <c r="H111" s="12"/>
      <c r="J111" s="19" t="s">
        <v>20</v>
      </c>
      <c r="K111" s="19" t="s">
        <v>20</v>
      </c>
      <c r="L111" s="19" t="s">
        <v>20</v>
      </c>
      <c r="M111" s="19"/>
      <c r="N111" s="19"/>
      <c r="O111" s="25"/>
      <c r="T111" s="24"/>
    </row>
    <row r="112" spans="1:20">
      <c r="B112" s="37" t="s">
        <v>82</v>
      </c>
      <c r="C112" s="38">
        <v>341</v>
      </c>
      <c r="E112" s="21">
        <v>343</v>
      </c>
      <c r="G112" s="22" t="e">
        <f>F112/D112</f>
        <v>#DIV/0!</v>
      </c>
      <c r="H112" s="23">
        <v>0.96</v>
      </c>
      <c r="J112">
        <v>17</v>
      </c>
      <c r="K112">
        <f t="shared" ref="K112:K118" si="77">2*J112+2-L112</f>
        <v>32</v>
      </c>
      <c r="L112">
        <v>4</v>
      </c>
      <c r="M112" s="3">
        <f t="shared" ref="M112:M118" si="78">(L112*35.453)/(J112*12.0107+K112*1.00794+L112*35.453)</f>
        <v>0.37491806301252428</v>
      </c>
      <c r="N112" s="25" t="e">
        <f>D112/$D$111</f>
        <v>#DIV/0!</v>
      </c>
      <c r="O112" s="25" t="e">
        <f>(M112*N112)/$N$121</f>
        <v>#DIV/0!</v>
      </c>
      <c r="P112" t="e">
        <f t="shared" ref="P112:P118" si="79">D112/F112</f>
        <v>#DIV/0!</v>
      </c>
      <c r="T112" s="24"/>
    </row>
    <row r="113" spans="1:22">
      <c r="B113" s="37" t="s">
        <v>83</v>
      </c>
      <c r="C113" s="2">
        <v>377</v>
      </c>
      <c r="E113">
        <v>375</v>
      </c>
      <c r="G113" s="22" t="e">
        <f t="shared" ref="G113:G118" si="80">F113/D113</f>
        <v>#DIV/0!</v>
      </c>
      <c r="H113" s="23">
        <v>0.78</v>
      </c>
      <c r="J113">
        <v>17</v>
      </c>
      <c r="K113">
        <f t="shared" si="77"/>
        <v>31</v>
      </c>
      <c r="L113">
        <f t="shared" ref="L113:L118" si="81">L112+1</f>
        <v>5</v>
      </c>
      <c r="M113" s="3">
        <f t="shared" si="78"/>
        <v>0.42953232261925234</v>
      </c>
      <c r="N113" s="25" t="e">
        <f t="shared" ref="N113:N118" si="82">D113/$D$111</f>
        <v>#DIV/0!</v>
      </c>
      <c r="O113" s="25" t="e">
        <f t="shared" ref="O113:O118" si="83">(M113*N113)/$N$121</f>
        <v>#DIV/0!</v>
      </c>
      <c r="P113" t="e">
        <f t="shared" si="79"/>
        <v>#DIV/0!</v>
      </c>
      <c r="T113" s="24"/>
    </row>
    <row r="114" spans="1:22">
      <c r="B114" s="37" t="s">
        <v>84</v>
      </c>
      <c r="C114" s="2">
        <v>411</v>
      </c>
      <c r="E114">
        <v>413</v>
      </c>
      <c r="G114" s="23" t="e">
        <f t="shared" si="80"/>
        <v>#DIV/0!</v>
      </c>
      <c r="H114" s="23">
        <v>0.64</v>
      </c>
      <c r="J114">
        <v>17</v>
      </c>
      <c r="K114">
        <f t="shared" si="77"/>
        <v>30</v>
      </c>
      <c r="L114">
        <f t="shared" si="81"/>
        <v>6</v>
      </c>
      <c r="M114" s="3">
        <f t="shared" si="78"/>
        <v>0.47573221785394715</v>
      </c>
      <c r="N114" s="25" t="e">
        <f t="shared" si="82"/>
        <v>#DIV/0!</v>
      </c>
      <c r="O114" s="25" t="e">
        <f>(M114*N114)/$N$121</f>
        <v>#DIV/0!</v>
      </c>
      <c r="P114" t="e">
        <f t="shared" si="79"/>
        <v>#DIV/0!</v>
      </c>
      <c r="T114" s="24"/>
    </row>
    <row r="115" spans="1:22">
      <c r="B115" s="37" t="s">
        <v>85</v>
      </c>
      <c r="C115" s="2">
        <v>445</v>
      </c>
      <c r="E115">
        <v>447</v>
      </c>
      <c r="G115" s="22" t="e">
        <f t="shared" si="80"/>
        <v>#DIV/0!</v>
      </c>
      <c r="H115" s="22">
        <v>0.8</v>
      </c>
      <c r="J115">
        <v>17</v>
      </c>
      <c r="K115">
        <f t="shared" si="77"/>
        <v>29</v>
      </c>
      <c r="L115">
        <f t="shared" si="81"/>
        <v>7</v>
      </c>
      <c r="M115" s="3">
        <f t="shared" si="78"/>
        <v>0.51532325175157701</v>
      </c>
      <c r="N115" s="25" t="e">
        <f t="shared" si="82"/>
        <v>#DIV/0!</v>
      </c>
      <c r="O115" s="25" t="e">
        <f t="shared" si="83"/>
        <v>#DIV/0!</v>
      </c>
      <c r="P115" t="e">
        <f t="shared" si="79"/>
        <v>#DIV/0!</v>
      </c>
      <c r="T115" s="24"/>
    </row>
    <row r="116" spans="1:22">
      <c r="B116" s="37" t="s">
        <v>86</v>
      </c>
      <c r="C116" s="2">
        <v>479</v>
      </c>
      <c r="E116">
        <v>481</v>
      </c>
      <c r="G116" s="26" t="e">
        <f t="shared" si="80"/>
        <v>#DIV/0!</v>
      </c>
      <c r="H116" s="26">
        <v>0.96</v>
      </c>
      <c r="J116">
        <v>17</v>
      </c>
      <c r="K116">
        <f t="shared" si="77"/>
        <v>28</v>
      </c>
      <c r="L116">
        <f t="shared" si="81"/>
        <v>8</v>
      </c>
      <c r="M116" s="3">
        <f t="shared" si="78"/>
        <v>0.54962885556917795</v>
      </c>
      <c r="N116" s="25" t="e">
        <f t="shared" si="82"/>
        <v>#DIV/0!</v>
      </c>
      <c r="O116" s="25" t="e">
        <f t="shared" si="83"/>
        <v>#DIV/0!</v>
      </c>
      <c r="P116" t="e">
        <f t="shared" si="79"/>
        <v>#DIV/0!</v>
      </c>
      <c r="T116" s="24"/>
    </row>
    <row r="117" spans="1:22">
      <c r="B117" s="37" t="s">
        <v>87</v>
      </c>
      <c r="C117" s="2">
        <v>515</v>
      </c>
      <c r="E117">
        <v>513</v>
      </c>
      <c r="G117" s="22" t="e">
        <f t="shared" si="80"/>
        <v>#DIV/0!</v>
      </c>
      <c r="H117" s="22">
        <v>0.89</v>
      </c>
      <c r="J117">
        <v>17</v>
      </c>
      <c r="K117">
        <f t="shared" si="77"/>
        <v>27</v>
      </c>
      <c r="L117">
        <f t="shared" si="81"/>
        <v>9</v>
      </c>
      <c r="M117" s="3">
        <f t="shared" si="78"/>
        <v>0.57964121346634667</v>
      </c>
      <c r="N117" s="25" t="e">
        <f t="shared" si="82"/>
        <v>#DIV/0!</v>
      </c>
      <c r="O117" s="25" t="e">
        <f t="shared" si="83"/>
        <v>#DIV/0!</v>
      </c>
      <c r="P117" t="e">
        <f t="shared" si="79"/>
        <v>#DIV/0!</v>
      </c>
      <c r="T117" s="24"/>
    </row>
    <row r="118" spans="1:22">
      <c r="B118" s="37" t="s">
        <v>88</v>
      </c>
      <c r="C118" s="2">
        <v>549</v>
      </c>
      <c r="E118">
        <v>547</v>
      </c>
      <c r="G118" s="12" t="e">
        <f t="shared" si="80"/>
        <v>#DIV/0!</v>
      </c>
      <c r="H118" s="12">
        <v>0.78</v>
      </c>
      <c r="J118">
        <v>17</v>
      </c>
      <c r="K118">
        <f t="shared" si="77"/>
        <v>26</v>
      </c>
      <c r="L118">
        <f t="shared" si="81"/>
        <v>10</v>
      </c>
      <c r="M118" s="3">
        <f t="shared" si="78"/>
        <v>0.60611879600150687</v>
      </c>
      <c r="N118" s="25" t="e">
        <f t="shared" si="82"/>
        <v>#DIV/0!</v>
      </c>
      <c r="O118" s="25" t="e">
        <f t="shared" si="83"/>
        <v>#DIV/0!</v>
      </c>
      <c r="P118" t="e">
        <f t="shared" si="79"/>
        <v>#DIV/0!</v>
      </c>
      <c r="T118" s="24"/>
    </row>
    <row r="119" spans="1:22">
      <c r="C119" s="20"/>
      <c r="M119" s="3"/>
      <c r="N119" s="25"/>
      <c r="O119" s="25"/>
    </row>
    <row r="120" spans="1:22">
      <c r="C120" s="20"/>
      <c r="O120" s="25"/>
    </row>
    <row r="121" spans="1:22">
      <c r="C121" s="20"/>
      <c r="M121" s="3" t="s">
        <v>49</v>
      </c>
      <c r="N121" s="25" t="e">
        <f>SUM(N88:N118)</f>
        <v>#DIV/0!</v>
      </c>
      <c r="O121" s="25"/>
    </row>
    <row r="122" spans="1:22">
      <c r="C122" s="20"/>
      <c r="M122" s="3" t="s">
        <v>50</v>
      </c>
      <c r="N122" s="25" t="e">
        <f>SUM(O87:O118)*100</f>
        <v>#DIV/0!</v>
      </c>
      <c r="O122" s="25"/>
    </row>
    <row r="123" spans="1:22">
      <c r="C123" s="20"/>
      <c r="M123" s="3" t="s">
        <v>51</v>
      </c>
      <c r="N123" s="25" t="e">
        <f>N121/N124</f>
        <v>#DIV/0!</v>
      </c>
      <c r="O123" s="25"/>
    </row>
    <row r="124" spans="1:22">
      <c r="M124" s="3" t="s">
        <v>52</v>
      </c>
      <c r="N124" s="25">
        <v>10</v>
      </c>
    </row>
    <row r="125" spans="1:22">
      <c r="M125" s="3"/>
      <c r="N125" s="25"/>
    </row>
    <row r="127" spans="1:22">
      <c r="A127" s="5"/>
      <c r="B127" s="5" t="s">
        <v>91</v>
      </c>
      <c r="C127" s="6"/>
      <c r="D127" s="5"/>
      <c r="E127" s="5"/>
      <c r="F127" s="5"/>
      <c r="G127" s="5"/>
      <c r="H127" s="5"/>
      <c r="I127" s="35"/>
      <c r="J127" s="5"/>
      <c r="K127" s="5"/>
      <c r="L127" s="5"/>
      <c r="M127" s="5"/>
    </row>
    <row r="128" spans="1:22">
      <c r="A128" s="7"/>
      <c r="B128" s="7"/>
      <c r="C128" s="8" t="s">
        <v>1</v>
      </c>
      <c r="D128" s="8"/>
      <c r="E128" s="9" t="s">
        <v>2</v>
      </c>
      <c r="F128" s="9"/>
      <c r="G128" t="s">
        <v>3</v>
      </c>
      <c r="H128" t="s">
        <v>4</v>
      </c>
      <c r="I128"/>
      <c r="Q128"/>
      <c r="R128" s="3"/>
      <c r="U128"/>
      <c r="V128" s="4"/>
    </row>
    <row r="129" spans="1:22">
      <c r="A129" s="10"/>
      <c r="B129" s="10"/>
      <c r="C129" s="11" t="s">
        <v>5</v>
      </c>
      <c r="D129" s="2" t="s">
        <v>6</v>
      </c>
      <c r="E129" s="11" t="s">
        <v>5</v>
      </c>
      <c r="F129" s="2" t="s">
        <v>6</v>
      </c>
      <c r="G129" s="12"/>
      <c r="H129" s="12"/>
      <c r="I129" t="s">
        <v>7</v>
      </c>
      <c r="J129" s="13" t="s">
        <v>8</v>
      </c>
      <c r="K129" s="13" t="s">
        <v>9</v>
      </c>
      <c r="L129" s="13" t="s">
        <v>10</v>
      </c>
      <c r="M129" s="13" t="s">
        <v>11</v>
      </c>
      <c r="N129" s="13" t="s">
        <v>12</v>
      </c>
      <c r="O129" s="13" t="s">
        <v>13</v>
      </c>
      <c r="Q129" s="14" t="s">
        <v>14</v>
      </c>
      <c r="R129" s="3" t="s">
        <v>15</v>
      </c>
      <c r="S129" s="14" t="s">
        <v>16</v>
      </c>
      <c r="T129" s="14" t="s">
        <v>17</v>
      </c>
      <c r="U129"/>
      <c r="V129" s="15" t="s">
        <v>18</v>
      </c>
    </row>
    <row r="130" spans="1:22">
      <c r="A130" s="16"/>
      <c r="B130" s="17" t="s">
        <v>19</v>
      </c>
      <c r="C130" s="18">
        <v>79</v>
      </c>
      <c r="D130" s="19"/>
      <c r="E130" s="19"/>
      <c r="G130" s="12"/>
      <c r="H130" s="12"/>
      <c r="J130" s="19" t="s">
        <v>20</v>
      </c>
      <c r="K130" s="19" t="s">
        <v>20</v>
      </c>
      <c r="L130" s="19" t="s">
        <v>20</v>
      </c>
      <c r="M130" s="19"/>
      <c r="N130" s="19"/>
    </row>
    <row r="131" spans="1:22">
      <c r="A131" s="16"/>
      <c r="B131" s="37" t="s">
        <v>61</v>
      </c>
      <c r="C131" s="38">
        <v>299</v>
      </c>
      <c r="E131" s="21">
        <v>301</v>
      </c>
      <c r="G131" s="22" t="e">
        <f>F131/D131</f>
        <v>#DIV/0!</v>
      </c>
      <c r="H131" s="23">
        <v>0.96</v>
      </c>
      <c r="J131">
        <v>14</v>
      </c>
      <c r="K131">
        <f t="shared" ref="K131:K137" si="84">2*J131+2-L131</f>
        <v>26</v>
      </c>
      <c r="L131">
        <v>4</v>
      </c>
      <c r="M131" s="3">
        <f t="shared" ref="M131:M137" si="85">(L131*35.453)/(J131*12.0107+K131*1.00794+L131*35.453)</f>
        <v>0.42184829834014065</v>
      </c>
      <c r="N131" s="25" t="e">
        <f>D131/$D$130</f>
        <v>#DIV/0!</v>
      </c>
      <c r="O131" s="25" t="e">
        <f>(M131*N131)/$N$164</f>
        <v>#DIV/0!</v>
      </c>
      <c r="P131" s="12" t="e">
        <f t="shared" ref="P131:P137" si="86">D131/F131</f>
        <v>#DIV/0!</v>
      </c>
      <c r="T131" s="24"/>
    </row>
    <row r="132" spans="1:22">
      <c r="A132" s="16"/>
      <c r="B132" t="s">
        <v>62</v>
      </c>
      <c r="C132" s="2">
        <v>335</v>
      </c>
      <c r="E132">
        <v>333</v>
      </c>
      <c r="G132" s="22" t="e">
        <f t="shared" ref="G132:G137" si="87">F132/D132</f>
        <v>#DIV/0!</v>
      </c>
      <c r="H132" s="23">
        <v>0.78</v>
      </c>
      <c r="J132">
        <v>14</v>
      </c>
      <c r="K132">
        <f t="shared" si="84"/>
        <v>25</v>
      </c>
      <c r="L132">
        <f t="shared" ref="L132:L137" si="88">L131+1</f>
        <v>5</v>
      </c>
      <c r="M132" s="3">
        <f t="shared" si="85"/>
        <v>0.4783017770813946</v>
      </c>
      <c r="N132" s="25" t="e">
        <f t="shared" ref="N132:N137" si="89">D132/$D$130</f>
        <v>#DIV/0!</v>
      </c>
      <c r="O132" s="25" t="e">
        <f t="shared" ref="O132:O137" si="90">(M132*N132)/$N$164</f>
        <v>#DIV/0!</v>
      </c>
      <c r="P132" s="12" t="e">
        <f t="shared" si="86"/>
        <v>#DIV/0!</v>
      </c>
      <c r="T132" s="24"/>
    </row>
    <row r="133" spans="1:22">
      <c r="A133" s="16"/>
      <c r="B133" t="s">
        <v>63</v>
      </c>
      <c r="C133" s="2">
        <v>369</v>
      </c>
      <c r="E133">
        <v>371</v>
      </c>
      <c r="G133" s="26" t="e">
        <f t="shared" si="87"/>
        <v>#DIV/0!</v>
      </c>
      <c r="H133" s="26">
        <v>0.64</v>
      </c>
      <c r="J133">
        <v>14</v>
      </c>
      <c r="K133">
        <f t="shared" si="84"/>
        <v>24</v>
      </c>
      <c r="L133">
        <f t="shared" si="88"/>
        <v>6</v>
      </c>
      <c r="M133" s="3">
        <f t="shared" si="85"/>
        <v>0.52515395559296696</v>
      </c>
      <c r="N133" s="25" t="e">
        <f t="shared" si="89"/>
        <v>#DIV/0!</v>
      </c>
      <c r="O133" s="25" t="e">
        <f t="shared" si="90"/>
        <v>#DIV/0!</v>
      </c>
      <c r="P133" s="12" t="e">
        <f t="shared" si="86"/>
        <v>#DIV/0!</v>
      </c>
      <c r="T133" s="24"/>
    </row>
    <row r="134" spans="1:22">
      <c r="A134" s="16"/>
      <c r="B134" t="s">
        <v>64</v>
      </c>
      <c r="C134" s="2">
        <v>403</v>
      </c>
      <c r="E134">
        <v>405</v>
      </c>
      <c r="G134" s="12" t="e">
        <f t="shared" si="87"/>
        <v>#DIV/0!</v>
      </c>
      <c r="H134" s="12">
        <v>0.8</v>
      </c>
      <c r="J134">
        <v>14</v>
      </c>
      <c r="K134">
        <f t="shared" si="84"/>
        <v>23</v>
      </c>
      <c r="L134">
        <f t="shared" si="88"/>
        <v>7</v>
      </c>
      <c r="M134" s="3">
        <f t="shared" si="85"/>
        <v>0.56466227270768454</v>
      </c>
      <c r="N134" s="25" t="e">
        <f t="shared" si="89"/>
        <v>#DIV/0!</v>
      </c>
      <c r="O134" s="25" t="e">
        <f t="shared" si="90"/>
        <v>#DIV/0!</v>
      </c>
      <c r="P134" s="12" t="e">
        <f t="shared" si="86"/>
        <v>#DIV/0!</v>
      </c>
      <c r="T134" s="24"/>
    </row>
    <row r="135" spans="1:22">
      <c r="A135" s="16"/>
      <c r="B135" t="s">
        <v>65</v>
      </c>
      <c r="C135" s="2">
        <v>437</v>
      </c>
      <c r="E135">
        <v>439</v>
      </c>
      <c r="G135" s="12" t="e">
        <f t="shared" si="87"/>
        <v>#DIV/0!</v>
      </c>
      <c r="H135" s="12">
        <v>0.96</v>
      </c>
      <c r="J135">
        <v>14</v>
      </c>
      <c r="K135">
        <f t="shared" si="84"/>
        <v>22</v>
      </c>
      <c r="L135">
        <f t="shared" si="88"/>
        <v>8</v>
      </c>
      <c r="M135" s="3">
        <f t="shared" si="85"/>
        <v>0.59842791351498803</v>
      </c>
      <c r="N135" s="25" t="e">
        <f t="shared" si="89"/>
        <v>#DIV/0!</v>
      </c>
      <c r="O135" s="25" t="e">
        <f>(M135*N135)/$N$164</f>
        <v>#DIV/0!</v>
      </c>
      <c r="P135" s="12" t="e">
        <f t="shared" si="86"/>
        <v>#DIV/0!</v>
      </c>
      <c r="T135" s="24"/>
    </row>
    <row r="136" spans="1:22">
      <c r="A136" s="16"/>
      <c r="B136" t="s">
        <v>66</v>
      </c>
      <c r="C136" s="2">
        <v>473</v>
      </c>
      <c r="E136">
        <v>471</v>
      </c>
      <c r="G136" s="12" t="e">
        <f t="shared" si="87"/>
        <v>#DIV/0!</v>
      </c>
      <c r="H136" s="12">
        <v>0.89</v>
      </c>
      <c r="J136">
        <v>14</v>
      </c>
      <c r="K136">
        <f t="shared" si="84"/>
        <v>21</v>
      </c>
      <c r="L136">
        <f t="shared" si="88"/>
        <v>9</v>
      </c>
      <c r="M136" s="3">
        <f t="shared" si="85"/>
        <v>0.6276181243372998</v>
      </c>
      <c r="N136" s="25" t="e">
        <f t="shared" si="89"/>
        <v>#DIV/0!</v>
      </c>
      <c r="O136" s="25" t="e">
        <f t="shared" si="90"/>
        <v>#DIV/0!</v>
      </c>
      <c r="P136" s="12" t="e">
        <f t="shared" si="86"/>
        <v>#DIV/0!</v>
      </c>
      <c r="T136" s="24"/>
    </row>
    <row r="137" spans="1:22">
      <c r="A137" s="16"/>
      <c r="B137" t="s">
        <v>67</v>
      </c>
      <c r="C137" s="2">
        <v>507</v>
      </c>
      <c r="E137">
        <v>505</v>
      </c>
      <c r="G137" s="12" t="e">
        <f t="shared" si="87"/>
        <v>#DIV/0!</v>
      </c>
      <c r="H137" s="12">
        <v>0.78</v>
      </c>
      <c r="J137">
        <v>14</v>
      </c>
      <c r="K137">
        <f t="shared" si="84"/>
        <v>20</v>
      </c>
      <c r="L137">
        <f t="shared" si="88"/>
        <v>10</v>
      </c>
      <c r="M137" s="3">
        <f t="shared" si="85"/>
        <v>0.6531038876012133</v>
      </c>
      <c r="N137" s="25" t="e">
        <f t="shared" si="89"/>
        <v>#DIV/0!</v>
      </c>
      <c r="O137" s="25" t="e">
        <f t="shared" si="90"/>
        <v>#DIV/0!</v>
      </c>
      <c r="P137" s="12" t="e">
        <f t="shared" si="86"/>
        <v>#DIV/0!</v>
      </c>
      <c r="T137" s="24"/>
    </row>
    <row r="138" spans="1:22">
      <c r="A138" s="16"/>
      <c r="B138" s="17" t="s">
        <v>19</v>
      </c>
      <c r="C138" s="18">
        <v>79</v>
      </c>
      <c r="D138" s="19"/>
      <c r="E138" s="19"/>
      <c r="G138" s="12"/>
      <c r="H138" s="12"/>
      <c r="J138" s="19" t="s">
        <v>20</v>
      </c>
      <c r="K138" s="19" t="s">
        <v>20</v>
      </c>
      <c r="L138" s="19" t="s">
        <v>20</v>
      </c>
      <c r="M138" s="19"/>
      <c r="N138" s="19"/>
      <c r="O138" s="25"/>
      <c r="P138" s="12"/>
      <c r="T138" s="24"/>
    </row>
    <row r="139" spans="1:22">
      <c r="A139" s="16"/>
      <c r="B139" s="37" t="s">
        <v>68</v>
      </c>
      <c r="C139" s="38">
        <v>313</v>
      </c>
      <c r="E139">
        <v>315</v>
      </c>
      <c r="G139" s="22" t="e">
        <f>F139/D139</f>
        <v>#DIV/0!</v>
      </c>
      <c r="H139" s="23">
        <v>0.96</v>
      </c>
      <c r="J139">
        <v>15</v>
      </c>
      <c r="K139">
        <f t="shared" ref="K139:K145" si="91">2*J139+2-L139</f>
        <v>28</v>
      </c>
      <c r="L139">
        <v>4</v>
      </c>
      <c r="M139" s="3">
        <f t="shared" ref="M139:M145" si="92">(L139*35.453)/(J139*12.0107+K139*1.00794+L139*35.453)</f>
        <v>0.40495173515130806</v>
      </c>
      <c r="N139" s="25" t="e">
        <f>D139/$D$138</f>
        <v>#DIV/0!</v>
      </c>
      <c r="O139" s="25" t="e">
        <f t="shared" ref="O139:O145" si="93">(M139*N139)/$N$164</f>
        <v>#DIV/0!</v>
      </c>
      <c r="P139" s="12" t="e">
        <f t="shared" ref="P139:P145" si="94">D139/F139</f>
        <v>#DIV/0!</v>
      </c>
      <c r="T139" s="24"/>
    </row>
    <row r="140" spans="1:22">
      <c r="A140" s="16"/>
      <c r="B140" s="37" t="s">
        <v>69</v>
      </c>
      <c r="C140" s="2">
        <v>349</v>
      </c>
      <c r="E140">
        <v>347</v>
      </c>
      <c r="G140" s="22" t="e">
        <f t="shared" ref="G140:G145" si="95">F140/D140</f>
        <v>#DIV/0!</v>
      </c>
      <c r="H140" s="23">
        <v>0.78</v>
      </c>
      <c r="J140">
        <v>15</v>
      </c>
      <c r="K140">
        <f t="shared" si="91"/>
        <v>27</v>
      </c>
      <c r="L140">
        <f t="shared" ref="L140:L145" si="96">L139+1</f>
        <v>5</v>
      </c>
      <c r="M140" s="3">
        <f t="shared" si="92"/>
        <v>0.46085964877068908</v>
      </c>
      <c r="N140" s="25" t="e">
        <f t="shared" ref="N140:N145" si="97">D140/$D$138</f>
        <v>#DIV/0!</v>
      </c>
      <c r="O140" s="25" t="e">
        <f t="shared" si="93"/>
        <v>#DIV/0!</v>
      </c>
      <c r="P140" s="12" t="e">
        <f t="shared" si="94"/>
        <v>#DIV/0!</v>
      </c>
      <c r="T140" s="24"/>
    </row>
    <row r="141" spans="1:22">
      <c r="A141" s="16"/>
      <c r="B141" s="37" t="s">
        <v>70</v>
      </c>
      <c r="C141" s="2">
        <v>383</v>
      </c>
      <c r="E141">
        <v>385</v>
      </c>
      <c r="G141" s="27" t="e">
        <f t="shared" si="95"/>
        <v>#DIV/0!</v>
      </c>
      <c r="H141" s="27">
        <v>0.64</v>
      </c>
      <c r="J141">
        <v>15</v>
      </c>
      <c r="K141">
        <f t="shared" si="91"/>
        <v>26</v>
      </c>
      <c r="L141">
        <f t="shared" si="96"/>
        <v>6</v>
      </c>
      <c r="M141" s="3">
        <f t="shared" si="92"/>
        <v>0.50757729447400335</v>
      </c>
      <c r="N141" s="25" t="e">
        <f>D141/$D$138</f>
        <v>#DIV/0!</v>
      </c>
      <c r="O141" s="25" t="e">
        <f t="shared" si="93"/>
        <v>#DIV/0!</v>
      </c>
      <c r="P141" s="12" t="e">
        <f t="shared" si="94"/>
        <v>#DIV/0!</v>
      </c>
      <c r="T141" s="24"/>
    </row>
    <row r="142" spans="1:22">
      <c r="A142" s="16"/>
      <c r="B142" s="37" t="s">
        <v>71</v>
      </c>
      <c r="C142" s="2">
        <v>417</v>
      </c>
      <c r="E142">
        <v>419</v>
      </c>
      <c r="G142" s="26" t="e">
        <f t="shared" si="95"/>
        <v>#DIV/0!</v>
      </c>
      <c r="H142" s="26">
        <v>0.8</v>
      </c>
      <c r="J142">
        <v>15</v>
      </c>
      <c r="K142">
        <f t="shared" si="91"/>
        <v>25</v>
      </c>
      <c r="L142">
        <f t="shared" si="96"/>
        <v>7</v>
      </c>
      <c r="M142" s="3">
        <f t="shared" si="92"/>
        <v>0.54719864176570454</v>
      </c>
      <c r="N142" s="25" t="e">
        <f t="shared" si="97"/>
        <v>#DIV/0!</v>
      </c>
      <c r="O142" s="25" t="e">
        <f t="shared" si="93"/>
        <v>#DIV/0!</v>
      </c>
      <c r="P142" s="12" t="e">
        <f t="shared" si="94"/>
        <v>#DIV/0!</v>
      </c>
      <c r="T142" s="24"/>
    </row>
    <row r="143" spans="1:22">
      <c r="B143" s="37" t="s">
        <v>72</v>
      </c>
      <c r="C143" s="2">
        <v>451</v>
      </c>
      <c r="E143">
        <v>453</v>
      </c>
      <c r="G143" s="12" t="e">
        <f t="shared" si="95"/>
        <v>#DIV/0!</v>
      </c>
      <c r="H143" s="12">
        <v>0.96</v>
      </c>
      <c r="J143">
        <v>15</v>
      </c>
      <c r="K143">
        <f t="shared" si="91"/>
        <v>24</v>
      </c>
      <c r="L143">
        <f t="shared" si="96"/>
        <v>8</v>
      </c>
      <c r="M143" s="3">
        <f t="shared" si="92"/>
        <v>0.58122642579315431</v>
      </c>
      <c r="N143" s="25" t="e">
        <f t="shared" si="97"/>
        <v>#DIV/0!</v>
      </c>
      <c r="O143" s="25" t="e">
        <f t="shared" si="93"/>
        <v>#DIV/0!</v>
      </c>
      <c r="P143" s="12" t="e">
        <f t="shared" si="94"/>
        <v>#DIV/0!</v>
      </c>
      <c r="T143" s="24"/>
    </row>
    <row r="144" spans="1:22">
      <c r="A144" s="14"/>
      <c r="B144" s="37" t="s">
        <v>73</v>
      </c>
      <c r="C144" s="2">
        <v>487</v>
      </c>
      <c r="E144">
        <v>485</v>
      </c>
      <c r="G144" s="12" t="e">
        <f t="shared" si="95"/>
        <v>#DIV/0!</v>
      </c>
      <c r="H144" s="12">
        <v>0.89</v>
      </c>
      <c r="J144">
        <v>15</v>
      </c>
      <c r="K144">
        <f t="shared" si="91"/>
        <v>23</v>
      </c>
      <c r="L144">
        <f t="shared" si="96"/>
        <v>9</v>
      </c>
      <c r="M144" s="3">
        <f t="shared" si="92"/>
        <v>0.61076705851221813</v>
      </c>
      <c r="N144" s="25" t="e">
        <f t="shared" si="97"/>
        <v>#DIV/0!</v>
      </c>
      <c r="O144" s="25" t="e">
        <f t="shared" si="93"/>
        <v>#DIV/0!</v>
      </c>
      <c r="P144" s="12" t="e">
        <f t="shared" si="94"/>
        <v>#DIV/0!</v>
      </c>
      <c r="T144" s="24"/>
    </row>
    <row r="145" spans="2:20">
      <c r="B145" s="37" t="s">
        <v>74</v>
      </c>
      <c r="C145" s="2">
        <v>521</v>
      </c>
      <c r="E145">
        <v>519</v>
      </c>
      <c r="G145" s="12" t="e">
        <f t="shared" si="95"/>
        <v>#DIV/0!</v>
      </c>
      <c r="H145" s="12">
        <v>0.78</v>
      </c>
      <c r="J145">
        <v>15</v>
      </c>
      <c r="K145">
        <f t="shared" si="91"/>
        <v>22</v>
      </c>
      <c r="L145">
        <f t="shared" si="96"/>
        <v>10</v>
      </c>
      <c r="M145" s="3">
        <f t="shared" si="92"/>
        <v>0.63665320212694931</v>
      </c>
      <c r="N145" s="25" t="e">
        <f t="shared" si="97"/>
        <v>#DIV/0!</v>
      </c>
      <c r="O145" s="25" t="e">
        <f t="shared" si="93"/>
        <v>#DIV/0!</v>
      </c>
      <c r="P145" s="12" t="e">
        <f t="shared" si="94"/>
        <v>#DIV/0!</v>
      </c>
      <c r="T145" s="24"/>
    </row>
    <row r="146" spans="2:20">
      <c r="B146" s="17" t="s">
        <v>19</v>
      </c>
      <c r="C146" s="18">
        <v>79</v>
      </c>
      <c r="D146" s="19"/>
      <c r="E146" s="19"/>
      <c r="G146" s="12"/>
      <c r="H146" s="12"/>
      <c r="J146" s="19" t="s">
        <v>20</v>
      </c>
      <c r="K146" s="19" t="s">
        <v>20</v>
      </c>
      <c r="L146" s="19" t="s">
        <v>20</v>
      </c>
      <c r="M146" s="19"/>
      <c r="N146" s="19"/>
      <c r="O146" s="25"/>
      <c r="P146" s="12"/>
      <c r="T146" s="24"/>
    </row>
    <row r="147" spans="2:20">
      <c r="B147" s="37" t="s">
        <v>75</v>
      </c>
      <c r="C147" s="38">
        <v>327</v>
      </c>
      <c r="E147" s="21">
        <v>329</v>
      </c>
      <c r="G147" s="22" t="e">
        <f>F147/D147</f>
        <v>#DIV/0!</v>
      </c>
      <c r="H147" s="23">
        <v>0.96</v>
      </c>
      <c r="J147">
        <v>16</v>
      </c>
      <c r="K147">
        <f t="shared" ref="K147:K153" si="98">2*J147+2-L147</f>
        <v>30</v>
      </c>
      <c r="L147">
        <v>4</v>
      </c>
      <c r="M147" s="3">
        <f t="shared" ref="M147:M153" si="99">(L147*35.453)/(J147*12.0107+K147*1.00794+L147*35.453)</f>
        <v>0.38935658366037801</v>
      </c>
      <c r="N147" s="25" t="e">
        <f t="shared" ref="N147:N153" si="100">D147/$D$146</f>
        <v>#DIV/0!</v>
      </c>
      <c r="O147" s="25" t="e">
        <f t="shared" ref="O147:O153" si="101">(M147*N147)/$N$164</f>
        <v>#DIV/0!</v>
      </c>
      <c r="P147" s="12" t="e">
        <f t="shared" ref="P147:P153" si="102">D147/F147</f>
        <v>#DIV/0!</v>
      </c>
      <c r="T147" s="24"/>
    </row>
    <row r="148" spans="2:20">
      <c r="B148" s="37" t="s">
        <v>76</v>
      </c>
      <c r="C148" s="2">
        <v>363</v>
      </c>
      <c r="E148">
        <v>361</v>
      </c>
      <c r="G148" s="26" t="e">
        <f t="shared" ref="G148:G153" si="103">F148/D148</f>
        <v>#DIV/0!</v>
      </c>
      <c r="H148" s="27">
        <v>0.78</v>
      </c>
      <c r="J148">
        <v>16</v>
      </c>
      <c r="K148">
        <f t="shared" si="98"/>
        <v>29</v>
      </c>
      <c r="L148">
        <f t="shared" ref="L148:L153" si="104">L147+1</f>
        <v>5</v>
      </c>
      <c r="M148" s="3">
        <f t="shared" si="99"/>
        <v>0.44464487933095753</v>
      </c>
      <c r="N148" s="25" t="e">
        <f t="shared" si="100"/>
        <v>#DIV/0!</v>
      </c>
      <c r="O148" s="25" t="e">
        <f t="shared" si="101"/>
        <v>#DIV/0!</v>
      </c>
      <c r="P148" s="12" t="e">
        <f t="shared" si="102"/>
        <v>#DIV/0!</v>
      </c>
      <c r="T148" s="24"/>
    </row>
    <row r="149" spans="2:20">
      <c r="B149" s="37" t="s">
        <v>77</v>
      </c>
      <c r="C149" s="2">
        <v>397</v>
      </c>
      <c r="E149">
        <v>399</v>
      </c>
      <c r="G149" s="23" t="e">
        <f>F149/D149</f>
        <v>#DIV/0!</v>
      </c>
      <c r="H149" s="23">
        <v>0.64</v>
      </c>
      <c r="J149">
        <v>16</v>
      </c>
      <c r="K149">
        <f t="shared" si="98"/>
        <v>28</v>
      </c>
      <c r="L149">
        <f t="shared" si="104"/>
        <v>6</v>
      </c>
      <c r="M149" s="3">
        <f t="shared" si="99"/>
        <v>0.49113909507648285</v>
      </c>
      <c r="N149" s="25" t="e">
        <f t="shared" si="100"/>
        <v>#DIV/0!</v>
      </c>
      <c r="O149" s="25" t="e">
        <f t="shared" si="101"/>
        <v>#DIV/0!</v>
      </c>
      <c r="P149" s="12" t="e">
        <f t="shared" si="102"/>
        <v>#DIV/0!</v>
      </c>
      <c r="T149" s="24"/>
    </row>
    <row r="150" spans="2:20">
      <c r="B150" s="37" t="s">
        <v>78</v>
      </c>
      <c r="C150" s="2">
        <v>431</v>
      </c>
      <c r="E150">
        <v>433</v>
      </c>
      <c r="G150" s="22" t="e">
        <f t="shared" si="103"/>
        <v>#DIV/0!</v>
      </c>
      <c r="H150" s="22">
        <v>0.8</v>
      </c>
      <c r="J150">
        <v>16</v>
      </c>
      <c r="K150">
        <f t="shared" si="98"/>
        <v>27</v>
      </c>
      <c r="L150">
        <f t="shared" si="104"/>
        <v>7</v>
      </c>
      <c r="M150" s="3">
        <f t="shared" si="99"/>
        <v>0.53078281991026621</v>
      </c>
      <c r="N150" s="25" t="e">
        <f t="shared" si="100"/>
        <v>#DIV/0!</v>
      </c>
      <c r="O150" s="25" t="e">
        <f t="shared" si="101"/>
        <v>#DIV/0!</v>
      </c>
      <c r="P150" s="12" t="e">
        <f t="shared" si="102"/>
        <v>#DIV/0!</v>
      </c>
      <c r="T150" s="24"/>
    </row>
    <row r="151" spans="2:20">
      <c r="B151" s="37" t="s">
        <v>79</v>
      </c>
      <c r="C151" s="2">
        <v>465</v>
      </c>
      <c r="E151">
        <v>467</v>
      </c>
      <c r="G151" s="12" t="e">
        <f t="shared" si="103"/>
        <v>#DIV/0!</v>
      </c>
      <c r="H151" s="12">
        <v>0.96</v>
      </c>
      <c r="J151">
        <v>16</v>
      </c>
      <c r="K151">
        <f t="shared" si="98"/>
        <v>26</v>
      </c>
      <c r="L151">
        <f t="shared" si="104"/>
        <v>8</v>
      </c>
      <c r="M151" s="3">
        <f t="shared" si="99"/>
        <v>0.56498620203710892</v>
      </c>
      <c r="N151" s="25" t="e">
        <f t="shared" si="100"/>
        <v>#DIV/0!</v>
      </c>
      <c r="O151" s="25" t="e">
        <f t="shared" si="101"/>
        <v>#DIV/0!</v>
      </c>
      <c r="P151" s="12" t="e">
        <f t="shared" si="102"/>
        <v>#DIV/0!</v>
      </c>
      <c r="T151" s="24"/>
    </row>
    <row r="152" spans="2:20">
      <c r="B152" s="37" t="s">
        <v>80</v>
      </c>
      <c r="C152" s="2">
        <v>501</v>
      </c>
      <c r="E152">
        <v>499</v>
      </c>
      <c r="G152" s="12" t="e">
        <f t="shared" si="103"/>
        <v>#DIV/0!</v>
      </c>
      <c r="H152" s="12">
        <v>0.89</v>
      </c>
      <c r="J152">
        <v>16</v>
      </c>
      <c r="K152">
        <f t="shared" si="98"/>
        <v>25</v>
      </c>
      <c r="L152">
        <f t="shared" si="104"/>
        <v>9</v>
      </c>
      <c r="M152" s="3">
        <f t="shared" si="99"/>
        <v>0.59479720911695422</v>
      </c>
      <c r="N152" s="25" t="e">
        <f t="shared" si="100"/>
        <v>#DIV/0!</v>
      </c>
      <c r="O152" s="25" t="e">
        <f t="shared" si="101"/>
        <v>#DIV/0!</v>
      </c>
      <c r="P152" s="12" t="e">
        <f t="shared" si="102"/>
        <v>#DIV/0!</v>
      </c>
      <c r="T152" s="24"/>
    </row>
    <row r="153" spans="2:20">
      <c r="B153" s="37" t="s">
        <v>81</v>
      </c>
      <c r="C153" s="2">
        <v>535</v>
      </c>
      <c r="E153">
        <v>533</v>
      </c>
      <c r="G153" s="12" t="e">
        <f t="shared" si="103"/>
        <v>#DIV/0!</v>
      </c>
      <c r="H153" s="12">
        <v>0.78</v>
      </c>
      <c r="J153">
        <v>16</v>
      </c>
      <c r="K153">
        <f t="shared" si="98"/>
        <v>24</v>
      </c>
      <c r="L153">
        <f t="shared" si="104"/>
        <v>10</v>
      </c>
      <c r="M153" s="3">
        <f t="shared" si="99"/>
        <v>0.62101089005033117</v>
      </c>
      <c r="N153" s="25" t="e">
        <f t="shared" si="100"/>
        <v>#DIV/0!</v>
      </c>
      <c r="O153" s="25" t="e">
        <f t="shared" si="101"/>
        <v>#DIV/0!</v>
      </c>
      <c r="P153" s="12" t="e">
        <f t="shared" si="102"/>
        <v>#DIV/0!</v>
      </c>
      <c r="T153" s="24"/>
    </row>
    <row r="154" spans="2:20">
      <c r="B154" s="17" t="s">
        <v>19</v>
      </c>
      <c r="C154" s="18">
        <v>79</v>
      </c>
      <c r="D154" s="19"/>
      <c r="E154" s="19"/>
      <c r="G154" s="12"/>
      <c r="H154" s="12"/>
      <c r="J154" s="19" t="s">
        <v>20</v>
      </c>
      <c r="K154" s="19" t="s">
        <v>20</v>
      </c>
      <c r="L154" s="19" t="s">
        <v>20</v>
      </c>
      <c r="M154" s="19"/>
      <c r="N154" s="19"/>
      <c r="O154" s="25"/>
      <c r="P154" s="12"/>
      <c r="T154" s="24"/>
    </row>
    <row r="155" spans="2:20">
      <c r="B155" s="37" t="s">
        <v>82</v>
      </c>
      <c r="C155" s="38">
        <v>341</v>
      </c>
      <c r="E155" s="21">
        <v>343</v>
      </c>
      <c r="G155" s="12" t="e">
        <f>F155/D155</f>
        <v>#DIV/0!</v>
      </c>
      <c r="H155" s="30">
        <v>0.96</v>
      </c>
      <c r="J155">
        <v>17</v>
      </c>
      <c r="K155">
        <f t="shared" ref="K155:K161" si="105">2*J155+2-L155</f>
        <v>32</v>
      </c>
      <c r="L155">
        <v>4</v>
      </c>
      <c r="M155" s="3">
        <f t="shared" ref="M155:M161" si="106">(L155*35.453)/(J155*12.0107+K155*1.00794+L155*35.453)</f>
        <v>0.37491806301252428</v>
      </c>
      <c r="N155" s="25" t="e">
        <f t="shared" ref="N155:N161" si="107">D155/$D$154</f>
        <v>#DIV/0!</v>
      </c>
      <c r="O155" s="25" t="e">
        <f t="shared" ref="O155:O161" si="108">(M155*N155)/$N$164</f>
        <v>#DIV/0!</v>
      </c>
      <c r="P155" s="12" t="e">
        <f t="shared" ref="P155:P161" si="109">D155/F155</f>
        <v>#DIV/0!</v>
      </c>
      <c r="T155" s="24"/>
    </row>
    <row r="156" spans="2:20">
      <c r="B156" s="37" t="s">
        <v>83</v>
      </c>
      <c r="C156" s="2">
        <v>377</v>
      </c>
      <c r="E156">
        <v>375</v>
      </c>
      <c r="G156" s="22" t="e">
        <f t="shared" ref="G156:G161" si="110">F156/D156</f>
        <v>#DIV/0!</v>
      </c>
      <c r="H156" s="23">
        <v>0.78</v>
      </c>
      <c r="J156">
        <v>17</v>
      </c>
      <c r="K156">
        <f t="shared" si="105"/>
        <v>31</v>
      </c>
      <c r="L156">
        <f t="shared" ref="L156:L161" si="111">L155+1</f>
        <v>5</v>
      </c>
      <c r="M156" s="3">
        <f t="shared" si="106"/>
        <v>0.42953232261925234</v>
      </c>
      <c r="N156" s="25" t="e">
        <f t="shared" si="107"/>
        <v>#DIV/0!</v>
      </c>
      <c r="O156" s="25" t="e">
        <f>(M156*N156)/$N$164</f>
        <v>#DIV/0!</v>
      </c>
      <c r="P156" s="12" t="e">
        <f t="shared" si="109"/>
        <v>#DIV/0!</v>
      </c>
      <c r="T156" s="24"/>
    </row>
    <row r="157" spans="2:20">
      <c r="B157" s="37" t="s">
        <v>84</v>
      </c>
      <c r="C157" s="2">
        <v>411</v>
      </c>
      <c r="E157">
        <v>413</v>
      </c>
      <c r="G157" s="23" t="e">
        <f t="shared" si="110"/>
        <v>#DIV/0!</v>
      </c>
      <c r="H157" s="23">
        <v>0.64</v>
      </c>
      <c r="J157">
        <v>17</v>
      </c>
      <c r="K157">
        <f t="shared" si="105"/>
        <v>30</v>
      </c>
      <c r="L157">
        <f t="shared" si="111"/>
        <v>6</v>
      </c>
      <c r="M157" s="3">
        <f t="shared" si="106"/>
        <v>0.47573221785394715</v>
      </c>
      <c r="N157" s="25" t="e">
        <f t="shared" si="107"/>
        <v>#DIV/0!</v>
      </c>
      <c r="O157" s="25" t="e">
        <f t="shared" si="108"/>
        <v>#DIV/0!</v>
      </c>
      <c r="P157" s="12" t="e">
        <f t="shared" si="109"/>
        <v>#DIV/0!</v>
      </c>
      <c r="T157" s="24"/>
    </row>
    <row r="158" spans="2:20">
      <c r="B158" s="37" t="s">
        <v>85</v>
      </c>
      <c r="C158" s="2">
        <v>445</v>
      </c>
      <c r="E158">
        <v>447</v>
      </c>
      <c r="G158" s="22" t="e">
        <f t="shared" si="110"/>
        <v>#DIV/0!</v>
      </c>
      <c r="H158" s="22">
        <v>0.45538245935874422</v>
      </c>
      <c r="J158">
        <v>17</v>
      </c>
      <c r="K158">
        <f t="shared" si="105"/>
        <v>29</v>
      </c>
      <c r="L158">
        <f t="shared" si="111"/>
        <v>7</v>
      </c>
      <c r="M158" s="3">
        <f t="shared" si="106"/>
        <v>0.51532325175157701</v>
      </c>
      <c r="N158" s="25" t="e">
        <f t="shared" si="107"/>
        <v>#DIV/0!</v>
      </c>
      <c r="O158" s="25" t="e">
        <f t="shared" si="108"/>
        <v>#DIV/0!</v>
      </c>
      <c r="P158" s="12" t="e">
        <f t="shared" si="109"/>
        <v>#DIV/0!</v>
      </c>
      <c r="T158" s="24"/>
    </row>
    <row r="159" spans="2:20">
      <c r="B159" s="37" t="s">
        <v>86</v>
      </c>
      <c r="C159" s="2">
        <v>479</v>
      </c>
      <c r="E159">
        <v>481</v>
      </c>
      <c r="G159" s="26" t="e">
        <f t="shared" si="110"/>
        <v>#DIV/0!</v>
      </c>
      <c r="H159" s="26">
        <v>0.62783896006847462</v>
      </c>
      <c r="J159">
        <v>17</v>
      </c>
      <c r="K159">
        <f t="shared" si="105"/>
        <v>28</v>
      </c>
      <c r="L159">
        <f t="shared" si="111"/>
        <v>8</v>
      </c>
      <c r="M159" s="3">
        <f t="shared" si="106"/>
        <v>0.54962885556917795</v>
      </c>
      <c r="N159" s="25" t="e">
        <f t="shared" si="107"/>
        <v>#DIV/0!</v>
      </c>
      <c r="O159" s="25" t="e">
        <f t="shared" si="108"/>
        <v>#DIV/0!</v>
      </c>
      <c r="P159" s="12" t="e">
        <f t="shared" si="109"/>
        <v>#DIV/0!</v>
      </c>
      <c r="T159" s="24"/>
    </row>
    <row r="160" spans="2:20">
      <c r="B160" s="37" t="s">
        <v>87</v>
      </c>
      <c r="C160" s="2">
        <v>515</v>
      </c>
      <c r="E160">
        <v>513</v>
      </c>
      <c r="G160" s="22" t="e">
        <f t="shared" si="110"/>
        <v>#DIV/0!</v>
      </c>
      <c r="H160" s="22">
        <v>1.1285885858257538</v>
      </c>
      <c r="J160">
        <v>17</v>
      </c>
      <c r="K160">
        <f t="shared" si="105"/>
        <v>27</v>
      </c>
      <c r="L160">
        <f t="shared" si="111"/>
        <v>9</v>
      </c>
      <c r="M160" s="3">
        <f t="shared" si="106"/>
        <v>0.57964121346634667</v>
      </c>
      <c r="N160" s="25" t="e">
        <f t="shared" si="107"/>
        <v>#DIV/0!</v>
      </c>
      <c r="O160" s="25" t="e">
        <f t="shared" si="108"/>
        <v>#DIV/0!</v>
      </c>
      <c r="P160" s="12" t="e">
        <f t="shared" si="109"/>
        <v>#DIV/0!</v>
      </c>
      <c r="T160" s="24"/>
    </row>
    <row r="161" spans="1:22">
      <c r="B161" s="37" t="s">
        <v>88</v>
      </c>
      <c r="C161" s="2">
        <v>549</v>
      </c>
      <c r="E161">
        <v>547</v>
      </c>
      <c r="G161" s="26" t="e">
        <f t="shared" si="110"/>
        <v>#DIV/0!</v>
      </c>
      <c r="H161" s="26">
        <v>0.88339698917142495</v>
      </c>
      <c r="J161">
        <v>17</v>
      </c>
      <c r="K161">
        <f t="shared" si="105"/>
        <v>26</v>
      </c>
      <c r="L161">
        <f t="shared" si="111"/>
        <v>10</v>
      </c>
      <c r="M161" s="3">
        <f t="shared" si="106"/>
        <v>0.60611879600150687</v>
      </c>
      <c r="N161" s="25" t="e">
        <f t="shared" si="107"/>
        <v>#DIV/0!</v>
      </c>
      <c r="O161" s="25" t="e">
        <f t="shared" si="108"/>
        <v>#DIV/0!</v>
      </c>
      <c r="P161" s="12" t="e">
        <f t="shared" si="109"/>
        <v>#DIV/0!</v>
      </c>
      <c r="T161" s="24"/>
    </row>
    <row r="162" spans="1:22">
      <c r="C162" s="20"/>
      <c r="M162" s="3"/>
      <c r="N162" s="25"/>
      <c r="O162" s="25"/>
    </row>
    <row r="163" spans="1:22">
      <c r="C163" s="20"/>
      <c r="O163" s="25"/>
    </row>
    <row r="164" spans="1:22">
      <c r="C164" s="20"/>
      <c r="M164" s="3" t="s">
        <v>49</v>
      </c>
      <c r="N164" s="25" t="e">
        <f>SUM(N131:N161)</f>
        <v>#DIV/0!</v>
      </c>
      <c r="O164" s="25"/>
    </row>
    <row r="165" spans="1:22">
      <c r="C165" s="20"/>
      <c r="M165" s="3" t="s">
        <v>50</v>
      </c>
      <c r="N165" s="25" t="e">
        <f>SUM(O130:O161)*100</f>
        <v>#DIV/0!</v>
      </c>
      <c r="O165" s="25"/>
    </row>
    <row r="166" spans="1:22">
      <c r="C166" s="20"/>
      <c r="M166" s="3" t="s">
        <v>51</v>
      </c>
      <c r="N166" s="25" t="e">
        <f>N164/N167</f>
        <v>#DIV/0!</v>
      </c>
      <c r="O166" s="25"/>
    </row>
    <row r="167" spans="1:22">
      <c r="M167" s="3" t="s">
        <v>52</v>
      </c>
      <c r="N167" s="25">
        <v>10</v>
      </c>
    </row>
    <row r="169" spans="1:22">
      <c r="A169" s="5"/>
      <c r="B169" s="5" t="s">
        <v>92</v>
      </c>
      <c r="C169" s="6"/>
      <c r="D169" s="5"/>
      <c r="E169" s="5"/>
      <c r="F169" s="5"/>
      <c r="G169" s="5"/>
      <c r="H169" s="5"/>
      <c r="I169" s="35"/>
      <c r="J169" s="5"/>
      <c r="K169" s="5"/>
      <c r="L169" s="5"/>
      <c r="M169" s="5"/>
    </row>
    <row r="170" spans="1:22">
      <c r="A170" s="7"/>
      <c r="B170" s="7"/>
      <c r="C170" s="8" t="s">
        <v>1</v>
      </c>
      <c r="D170" s="8"/>
      <c r="E170" s="9" t="s">
        <v>2</v>
      </c>
      <c r="F170" s="9"/>
      <c r="G170" t="s">
        <v>3</v>
      </c>
      <c r="H170" t="s">
        <v>4</v>
      </c>
      <c r="I170"/>
      <c r="Q170"/>
      <c r="R170" s="3"/>
      <c r="U170"/>
      <c r="V170" s="4"/>
    </row>
    <row r="171" spans="1:22">
      <c r="A171" s="10"/>
      <c r="B171" s="10"/>
      <c r="C171" s="11" t="s">
        <v>5</v>
      </c>
      <c r="D171" s="2" t="s">
        <v>6</v>
      </c>
      <c r="E171" s="11" t="s">
        <v>5</v>
      </c>
      <c r="F171" s="2" t="s">
        <v>6</v>
      </c>
      <c r="G171" s="12"/>
      <c r="H171" s="12"/>
      <c r="I171" t="s">
        <v>7</v>
      </c>
      <c r="J171" s="13" t="s">
        <v>8</v>
      </c>
      <c r="K171" s="13" t="s">
        <v>9</v>
      </c>
      <c r="L171" s="13" t="s">
        <v>10</v>
      </c>
      <c r="M171" s="13" t="s">
        <v>11</v>
      </c>
      <c r="N171" s="13" t="s">
        <v>12</v>
      </c>
      <c r="O171" s="13" t="s">
        <v>13</v>
      </c>
      <c r="Q171" s="14" t="s">
        <v>14</v>
      </c>
      <c r="R171" s="3" t="s">
        <v>15</v>
      </c>
      <c r="S171" s="14" t="s">
        <v>16</v>
      </c>
      <c r="T171" s="14" t="s">
        <v>17</v>
      </c>
      <c r="U171"/>
      <c r="V171" s="15" t="s">
        <v>18</v>
      </c>
    </row>
    <row r="172" spans="1:22">
      <c r="A172" s="16"/>
      <c r="B172" s="17" t="s">
        <v>19</v>
      </c>
      <c r="C172" s="18">
        <v>79</v>
      </c>
      <c r="D172" s="40"/>
      <c r="E172" s="19"/>
      <c r="G172" s="12"/>
      <c r="H172" s="12"/>
      <c r="J172" s="19" t="s">
        <v>20</v>
      </c>
      <c r="K172" s="19" t="s">
        <v>20</v>
      </c>
      <c r="L172" s="19" t="s">
        <v>20</v>
      </c>
      <c r="M172" s="19"/>
      <c r="N172" s="19"/>
    </row>
    <row r="173" spans="1:22">
      <c r="A173" s="16"/>
      <c r="B173" s="37" t="s">
        <v>61</v>
      </c>
      <c r="C173" s="38">
        <v>299</v>
      </c>
      <c r="E173" s="21">
        <v>301</v>
      </c>
      <c r="G173" s="22" t="e">
        <f>F173/D173</f>
        <v>#DIV/0!</v>
      </c>
      <c r="H173" s="23">
        <v>0.96</v>
      </c>
      <c r="J173">
        <v>14</v>
      </c>
      <c r="K173">
        <f t="shared" ref="K173:K179" si="112">2*J173+2-L173</f>
        <v>26</v>
      </c>
      <c r="L173">
        <v>4</v>
      </c>
      <c r="M173" s="3">
        <f>(L173*35.453)/(J173*12.0107+K173*1.00794+L173*35.453)</f>
        <v>0.42184829834014065</v>
      </c>
      <c r="N173" s="25" t="e">
        <f t="shared" ref="N173:N179" si="113">D173/$D$172</f>
        <v>#DIV/0!</v>
      </c>
      <c r="O173" s="25" t="e">
        <f t="shared" ref="O173:O179" si="114">(M173*N173)/$N$206</f>
        <v>#DIV/0!</v>
      </c>
      <c r="P173" s="12" t="e">
        <f t="shared" ref="P173:P179" si="115">D173/F173</f>
        <v>#DIV/0!</v>
      </c>
      <c r="T173" s="24"/>
    </row>
    <row r="174" spans="1:22">
      <c r="A174" s="16"/>
      <c r="B174" t="s">
        <v>62</v>
      </c>
      <c r="C174" s="2">
        <v>335</v>
      </c>
      <c r="E174">
        <v>333</v>
      </c>
      <c r="G174" s="22" t="e">
        <f t="shared" ref="G174:G179" si="116">F174/D174</f>
        <v>#DIV/0!</v>
      </c>
      <c r="H174" s="23">
        <v>0.78</v>
      </c>
      <c r="J174">
        <v>14</v>
      </c>
      <c r="K174">
        <f t="shared" si="112"/>
        <v>25</v>
      </c>
      <c r="L174">
        <f t="shared" ref="L174:L179" si="117">L173+1</f>
        <v>5</v>
      </c>
      <c r="M174" s="3">
        <f t="shared" ref="M174:M179" si="118">(L174*35.453)/(J174*12.0107+K174*1.00794+L174*35.453)</f>
        <v>0.4783017770813946</v>
      </c>
      <c r="N174" s="25" t="e">
        <f t="shared" si="113"/>
        <v>#DIV/0!</v>
      </c>
      <c r="O174" s="25" t="e">
        <f t="shared" si="114"/>
        <v>#DIV/0!</v>
      </c>
      <c r="P174" s="12" t="e">
        <f t="shared" si="115"/>
        <v>#DIV/0!</v>
      </c>
      <c r="T174" s="24"/>
    </row>
    <row r="175" spans="1:22">
      <c r="A175" s="16"/>
      <c r="B175" t="s">
        <v>63</v>
      </c>
      <c r="C175" s="2">
        <v>369</v>
      </c>
      <c r="E175">
        <v>371</v>
      </c>
      <c r="G175" s="22" t="e">
        <f t="shared" si="116"/>
        <v>#DIV/0!</v>
      </c>
      <c r="H175" s="22">
        <v>0.64</v>
      </c>
      <c r="J175">
        <v>14</v>
      </c>
      <c r="K175">
        <f t="shared" si="112"/>
        <v>24</v>
      </c>
      <c r="L175">
        <f t="shared" si="117"/>
        <v>6</v>
      </c>
      <c r="M175" s="3">
        <f>(L175*35.453)/(J175*12.0107+K175*1.00794+L175*35.453)</f>
        <v>0.52515395559296696</v>
      </c>
      <c r="N175" s="25" t="e">
        <f t="shared" si="113"/>
        <v>#DIV/0!</v>
      </c>
      <c r="O175" s="25" t="e">
        <f t="shared" si="114"/>
        <v>#DIV/0!</v>
      </c>
      <c r="P175" s="12" t="e">
        <f t="shared" si="115"/>
        <v>#DIV/0!</v>
      </c>
      <c r="T175" s="24"/>
    </row>
    <row r="176" spans="1:22">
      <c r="A176" s="16"/>
      <c r="B176" t="s">
        <v>64</v>
      </c>
      <c r="C176" s="2">
        <v>403</v>
      </c>
      <c r="E176">
        <v>405</v>
      </c>
      <c r="G176" s="12" t="e">
        <f t="shared" si="116"/>
        <v>#DIV/0!</v>
      </c>
      <c r="H176" s="12">
        <v>0.8</v>
      </c>
      <c r="J176">
        <v>14</v>
      </c>
      <c r="K176">
        <f t="shared" si="112"/>
        <v>23</v>
      </c>
      <c r="L176">
        <f t="shared" si="117"/>
        <v>7</v>
      </c>
      <c r="M176" s="3">
        <f t="shared" si="118"/>
        <v>0.56466227270768454</v>
      </c>
      <c r="N176" s="25" t="e">
        <f t="shared" si="113"/>
        <v>#DIV/0!</v>
      </c>
      <c r="O176" s="25" t="e">
        <f t="shared" si="114"/>
        <v>#DIV/0!</v>
      </c>
      <c r="P176" s="12" t="e">
        <f t="shared" si="115"/>
        <v>#DIV/0!</v>
      </c>
      <c r="T176" s="24"/>
    </row>
    <row r="177" spans="1:20">
      <c r="A177" s="16"/>
      <c r="B177" t="s">
        <v>65</v>
      </c>
      <c r="C177" s="2">
        <v>437</v>
      </c>
      <c r="E177">
        <v>439</v>
      </c>
      <c r="G177" s="12" t="e">
        <f t="shared" si="116"/>
        <v>#DIV/0!</v>
      </c>
      <c r="H177" s="12">
        <v>0.96</v>
      </c>
      <c r="J177">
        <v>14</v>
      </c>
      <c r="K177">
        <f t="shared" si="112"/>
        <v>22</v>
      </c>
      <c r="L177">
        <f t="shared" si="117"/>
        <v>8</v>
      </c>
      <c r="M177" s="3">
        <f t="shared" si="118"/>
        <v>0.59842791351498803</v>
      </c>
      <c r="N177" s="25" t="e">
        <f t="shared" si="113"/>
        <v>#DIV/0!</v>
      </c>
      <c r="O177" s="25" t="e">
        <f t="shared" si="114"/>
        <v>#DIV/0!</v>
      </c>
      <c r="P177" s="12" t="e">
        <f t="shared" si="115"/>
        <v>#DIV/0!</v>
      </c>
      <c r="T177" s="24"/>
    </row>
    <row r="178" spans="1:20">
      <c r="A178" s="16"/>
      <c r="B178" t="s">
        <v>66</v>
      </c>
      <c r="C178" s="2">
        <v>473</v>
      </c>
      <c r="E178">
        <v>471</v>
      </c>
      <c r="G178" s="12" t="e">
        <f t="shared" si="116"/>
        <v>#DIV/0!</v>
      </c>
      <c r="H178" s="12">
        <v>0.89</v>
      </c>
      <c r="J178">
        <v>14</v>
      </c>
      <c r="K178">
        <f t="shared" si="112"/>
        <v>21</v>
      </c>
      <c r="L178">
        <f t="shared" si="117"/>
        <v>9</v>
      </c>
      <c r="M178" s="3">
        <f t="shared" si="118"/>
        <v>0.6276181243372998</v>
      </c>
      <c r="N178" s="25" t="e">
        <f t="shared" si="113"/>
        <v>#DIV/0!</v>
      </c>
      <c r="O178" s="25" t="e">
        <f t="shared" si="114"/>
        <v>#DIV/0!</v>
      </c>
      <c r="P178" s="12" t="e">
        <f t="shared" si="115"/>
        <v>#DIV/0!</v>
      </c>
      <c r="T178" s="24"/>
    </row>
    <row r="179" spans="1:20">
      <c r="A179" s="16"/>
      <c r="B179" t="s">
        <v>67</v>
      </c>
      <c r="C179" s="2">
        <v>507</v>
      </c>
      <c r="E179">
        <v>505</v>
      </c>
      <c r="G179" s="12" t="e">
        <f t="shared" si="116"/>
        <v>#DIV/0!</v>
      </c>
      <c r="H179" s="12">
        <v>0.78</v>
      </c>
      <c r="J179">
        <v>14</v>
      </c>
      <c r="K179">
        <f t="shared" si="112"/>
        <v>20</v>
      </c>
      <c r="L179">
        <f t="shared" si="117"/>
        <v>10</v>
      </c>
      <c r="M179" s="3">
        <f t="shared" si="118"/>
        <v>0.6531038876012133</v>
      </c>
      <c r="N179" s="25" t="e">
        <f t="shared" si="113"/>
        <v>#DIV/0!</v>
      </c>
      <c r="O179" s="25" t="e">
        <f t="shared" si="114"/>
        <v>#DIV/0!</v>
      </c>
      <c r="P179" s="12" t="e">
        <f t="shared" si="115"/>
        <v>#DIV/0!</v>
      </c>
      <c r="T179" s="24"/>
    </row>
    <row r="180" spans="1:20">
      <c r="A180" s="16"/>
      <c r="B180" s="17" t="s">
        <v>19</v>
      </c>
      <c r="C180" s="18">
        <v>79</v>
      </c>
      <c r="D180" s="40"/>
      <c r="E180" s="19"/>
      <c r="G180" s="12"/>
      <c r="H180" s="12"/>
      <c r="J180" s="19" t="s">
        <v>20</v>
      </c>
      <c r="K180" s="19" t="s">
        <v>20</v>
      </c>
      <c r="L180" s="19" t="s">
        <v>20</v>
      </c>
      <c r="M180" s="19"/>
      <c r="N180" s="19"/>
      <c r="O180" s="25"/>
      <c r="P180" s="12"/>
      <c r="T180" s="24"/>
    </row>
    <row r="181" spans="1:20">
      <c r="A181" s="16"/>
      <c r="B181" s="37" t="s">
        <v>68</v>
      </c>
      <c r="C181" s="38">
        <v>313</v>
      </c>
      <c r="E181">
        <v>315</v>
      </c>
      <c r="G181" s="22" t="e">
        <f>F181/D181</f>
        <v>#DIV/0!</v>
      </c>
      <c r="H181" s="23">
        <v>0.96</v>
      </c>
      <c r="J181">
        <v>15</v>
      </c>
      <c r="K181">
        <f t="shared" ref="K181:K187" si="119">2*J181+2-L181</f>
        <v>28</v>
      </c>
      <c r="L181">
        <v>4</v>
      </c>
      <c r="M181" s="3">
        <f t="shared" ref="M181:M187" si="120">(L181*35.453)/(J181*12.0107+K181*1.00794+L181*35.453)</f>
        <v>0.40495173515130806</v>
      </c>
      <c r="N181" s="25" t="e">
        <f>D181/$D$180</f>
        <v>#DIV/0!</v>
      </c>
      <c r="O181" s="25" t="e">
        <f>(M181*N181)/$N$206</f>
        <v>#DIV/0!</v>
      </c>
      <c r="P181" s="12" t="e">
        <f t="shared" ref="P181:P187" si="121">D181/F181</f>
        <v>#DIV/0!</v>
      </c>
      <c r="T181" s="24"/>
    </row>
    <row r="182" spans="1:20">
      <c r="A182" s="16"/>
      <c r="B182" s="37" t="s">
        <v>69</v>
      </c>
      <c r="C182" s="2">
        <v>349</v>
      </c>
      <c r="E182">
        <v>347</v>
      </c>
      <c r="G182" s="22" t="e">
        <f t="shared" ref="G182:G187" si="122">F182/D182</f>
        <v>#DIV/0!</v>
      </c>
      <c r="H182" s="23">
        <v>0.78</v>
      </c>
      <c r="J182">
        <v>15</v>
      </c>
      <c r="K182">
        <f t="shared" si="119"/>
        <v>27</v>
      </c>
      <c r="L182">
        <f t="shared" ref="L182:L187" si="123">L181+1</f>
        <v>5</v>
      </c>
      <c r="M182" s="3">
        <f t="shared" si="120"/>
        <v>0.46085964877068908</v>
      </c>
      <c r="N182" s="25" t="e">
        <f t="shared" ref="N182:N187" si="124">D182/$D$180</f>
        <v>#DIV/0!</v>
      </c>
      <c r="O182" s="25" t="e">
        <f t="shared" ref="O182:O187" si="125">(M182*N182)/$N$206</f>
        <v>#DIV/0!</v>
      </c>
      <c r="P182" s="12" t="e">
        <f t="shared" si="121"/>
        <v>#DIV/0!</v>
      </c>
      <c r="T182" s="24"/>
    </row>
    <row r="183" spans="1:20">
      <c r="A183" s="16"/>
      <c r="B183" s="37" t="s">
        <v>70</v>
      </c>
      <c r="C183" s="2">
        <v>383</v>
      </c>
      <c r="E183">
        <v>385</v>
      </c>
      <c r="G183" s="23" t="e">
        <f t="shared" si="122"/>
        <v>#DIV/0!</v>
      </c>
      <c r="H183" s="23">
        <v>0.64</v>
      </c>
      <c r="J183">
        <v>15</v>
      </c>
      <c r="K183">
        <f t="shared" si="119"/>
        <v>26</v>
      </c>
      <c r="L183">
        <f t="shared" si="123"/>
        <v>6</v>
      </c>
      <c r="M183" s="3">
        <f t="shared" si="120"/>
        <v>0.50757729447400335</v>
      </c>
      <c r="N183" s="25" t="e">
        <f t="shared" si="124"/>
        <v>#DIV/0!</v>
      </c>
      <c r="O183" s="25" t="e">
        <f t="shared" si="125"/>
        <v>#DIV/0!</v>
      </c>
      <c r="P183" s="12" t="e">
        <f t="shared" si="121"/>
        <v>#DIV/0!</v>
      </c>
      <c r="T183" s="24"/>
    </row>
    <row r="184" spans="1:20">
      <c r="A184" s="16"/>
      <c r="B184" s="37" t="s">
        <v>71</v>
      </c>
      <c r="C184" s="2">
        <v>417</v>
      </c>
      <c r="E184">
        <v>419</v>
      </c>
      <c r="G184" s="26" t="e">
        <f t="shared" si="122"/>
        <v>#DIV/0!</v>
      </c>
      <c r="H184" s="26">
        <v>0.8</v>
      </c>
      <c r="J184">
        <v>15</v>
      </c>
      <c r="K184">
        <f t="shared" si="119"/>
        <v>25</v>
      </c>
      <c r="L184">
        <f t="shared" si="123"/>
        <v>7</v>
      </c>
      <c r="M184" s="3">
        <f t="shared" si="120"/>
        <v>0.54719864176570454</v>
      </c>
      <c r="N184" s="25" t="e">
        <f t="shared" si="124"/>
        <v>#DIV/0!</v>
      </c>
      <c r="O184" s="25" t="e">
        <f t="shared" si="125"/>
        <v>#DIV/0!</v>
      </c>
      <c r="P184" s="12" t="e">
        <f t="shared" si="121"/>
        <v>#DIV/0!</v>
      </c>
      <c r="T184" s="24"/>
    </row>
    <row r="185" spans="1:20">
      <c r="B185" s="37" t="s">
        <v>72</v>
      </c>
      <c r="C185" s="2">
        <v>451</v>
      </c>
      <c r="E185">
        <v>453</v>
      </c>
      <c r="G185" s="12" t="e">
        <f t="shared" si="122"/>
        <v>#DIV/0!</v>
      </c>
      <c r="H185" s="12">
        <v>0.96</v>
      </c>
      <c r="J185">
        <v>15</v>
      </c>
      <c r="K185">
        <f t="shared" si="119"/>
        <v>24</v>
      </c>
      <c r="L185">
        <f t="shared" si="123"/>
        <v>8</v>
      </c>
      <c r="M185" s="3">
        <f t="shared" si="120"/>
        <v>0.58122642579315431</v>
      </c>
      <c r="N185" s="25" t="e">
        <f t="shared" si="124"/>
        <v>#DIV/0!</v>
      </c>
      <c r="O185" s="25" t="e">
        <f t="shared" si="125"/>
        <v>#DIV/0!</v>
      </c>
      <c r="P185" s="12" t="e">
        <f t="shared" si="121"/>
        <v>#DIV/0!</v>
      </c>
      <c r="T185" s="24"/>
    </row>
    <row r="186" spans="1:20">
      <c r="A186" s="14"/>
      <c r="B186" s="37" t="s">
        <v>73</v>
      </c>
      <c r="C186" s="2">
        <v>487</v>
      </c>
      <c r="E186">
        <v>485</v>
      </c>
      <c r="G186" s="12" t="e">
        <f t="shared" si="122"/>
        <v>#DIV/0!</v>
      </c>
      <c r="H186" s="12">
        <v>0.89</v>
      </c>
      <c r="J186">
        <v>15</v>
      </c>
      <c r="K186">
        <f t="shared" si="119"/>
        <v>23</v>
      </c>
      <c r="L186">
        <f t="shared" si="123"/>
        <v>9</v>
      </c>
      <c r="M186" s="3">
        <f t="shared" si="120"/>
        <v>0.61076705851221813</v>
      </c>
      <c r="N186" s="25" t="e">
        <f t="shared" si="124"/>
        <v>#DIV/0!</v>
      </c>
      <c r="O186" s="25" t="e">
        <f t="shared" si="125"/>
        <v>#DIV/0!</v>
      </c>
      <c r="P186" s="12" t="e">
        <f t="shared" si="121"/>
        <v>#DIV/0!</v>
      </c>
      <c r="T186" s="24"/>
    </row>
    <row r="187" spans="1:20">
      <c r="B187" s="37" t="s">
        <v>74</v>
      </c>
      <c r="C187" s="2">
        <v>521</v>
      </c>
      <c r="E187">
        <v>519</v>
      </c>
      <c r="G187" s="12" t="e">
        <f t="shared" si="122"/>
        <v>#DIV/0!</v>
      </c>
      <c r="H187" s="12">
        <v>0.78</v>
      </c>
      <c r="J187">
        <v>15</v>
      </c>
      <c r="K187">
        <f t="shared" si="119"/>
        <v>22</v>
      </c>
      <c r="L187">
        <f t="shared" si="123"/>
        <v>10</v>
      </c>
      <c r="M187" s="3">
        <f t="shared" si="120"/>
        <v>0.63665320212694931</v>
      </c>
      <c r="N187" s="25" t="e">
        <f t="shared" si="124"/>
        <v>#DIV/0!</v>
      </c>
      <c r="O187" s="25" t="e">
        <f t="shared" si="125"/>
        <v>#DIV/0!</v>
      </c>
      <c r="P187" s="12" t="e">
        <f t="shared" si="121"/>
        <v>#DIV/0!</v>
      </c>
      <c r="T187" s="24"/>
    </row>
    <row r="188" spans="1:20">
      <c r="B188" s="17" t="s">
        <v>19</v>
      </c>
      <c r="C188" s="18">
        <v>79</v>
      </c>
      <c r="D188" s="40"/>
      <c r="E188" s="19"/>
      <c r="G188" s="12"/>
      <c r="H188" s="12"/>
      <c r="J188" s="19" t="s">
        <v>20</v>
      </c>
      <c r="K188" s="19" t="s">
        <v>20</v>
      </c>
      <c r="L188" s="19" t="s">
        <v>20</v>
      </c>
      <c r="M188" s="19"/>
      <c r="N188" s="19"/>
      <c r="O188" s="25"/>
      <c r="P188" s="12"/>
      <c r="T188" s="24"/>
    </row>
    <row r="189" spans="1:20">
      <c r="B189" s="37" t="s">
        <v>75</v>
      </c>
      <c r="C189" s="38">
        <v>327</v>
      </c>
      <c r="E189" s="21">
        <v>329</v>
      </c>
      <c r="G189" s="22" t="e">
        <f t="shared" ref="G189:G195" si="126">F189/D189</f>
        <v>#DIV/0!</v>
      </c>
      <c r="H189" s="23">
        <v>0.96</v>
      </c>
      <c r="J189">
        <v>16</v>
      </c>
      <c r="K189">
        <f t="shared" ref="K189:K195" si="127">2*J189+2-L189</f>
        <v>30</v>
      </c>
      <c r="L189">
        <v>4</v>
      </c>
      <c r="M189" s="3">
        <f t="shared" ref="M189:M195" si="128">(L189*35.453)/(J189*12.0107+K189*1.00794+L189*35.453)</f>
        <v>0.38935658366037801</v>
      </c>
      <c r="N189" s="25" t="e">
        <f>D189/$D$188</f>
        <v>#DIV/0!</v>
      </c>
      <c r="O189" s="25" t="e">
        <f>(M189*N189)/$N$206</f>
        <v>#DIV/0!</v>
      </c>
      <c r="P189" s="12" t="e">
        <f t="shared" ref="P189:P195" si="129">D189/F189</f>
        <v>#DIV/0!</v>
      </c>
      <c r="T189" s="24"/>
    </row>
    <row r="190" spans="1:20">
      <c r="B190" s="37" t="s">
        <v>76</v>
      </c>
      <c r="C190" s="2">
        <v>363</v>
      </c>
      <c r="E190">
        <v>361</v>
      </c>
      <c r="G190" s="26" t="e">
        <f t="shared" si="126"/>
        <v>#DIV/0!</v>
      </c>
      <c r="H190" s="27">
        <v>0.78</v>
      </c>
      <c r="J190">
        <v>16</v>
      </c>
      <c r="K190">
        <f t="shared" si="127"/>
        <v>29</v>
      </c>
      <c r="L190">
        <f t="shared" ref="L190:L195" si="130">L189+1</f>
        <v>5</v>
      </c>
      <c r="M190" s="3">
        <f t="shared" si="128"/>
        <v>0.44464487933095753</v>
      </c>
      <c r="N190" s="25" t="e">
        <f t="shared" ref="N190:N195" si="131">D190/$D$188</f>
        <v>#DIV/0!</v>
      </c>
      <c r="O190" s="25" t="e">
        <f t="shared" ref="O190:O195" si="132">(M190*N190)/$N$206</f>
        <v>#DIV/0!</v>
      </c>
      <c r="P190" s="12" t="e">
        <f t="shared" si="129"/>
        <v>#DIV/0!</v>
      </c>
      <c r="T190" s="24"/>
    </row>
    <row r="191" spans="1:20">
      <c r="B191" s="37" t="s">
        <v>77</v>
      </c>
      <c r="C191" s="2">
        <v>397</v>
      </c>
      <c r="E191">
        <v>399</v>
      </c>
      <c r="G191" s="23" t="e">
        <f t="shared" si="126"/>
        <v>#DIV/0!</v>
      </c>
      <c r="H191" s="23">
        <v>0.64</v>
      </c>
      <c r="J191">
        <v>16</v>
      </c>
      <c r="K191">
        <f t="shared" si="127"/>
        <v>28</v>
      </c>
      <c r="L191">
        <f t="shared" si="130"/>
        <v>6</v>
      </c>
      <c r="M191" s="3">
        <f t="shared" si="128"/>
        <v>0.49113909507648285</v>
      </c>
      <c r="N191" s="25" t="e">
        <f t="shared" si="131"/>
        <v>#DIV/0!</v>
      </c>
      <c r="O191" s="25" t="e">
        <f t="shared" si="132"/>
        <v>#DIV/0!</v>
      </c>
      <c r="P191" s="12" t="e">
        <f t="shared" si="129"/>
        <v>#DIV/0!</v>
      </c>
      <c r="T191" s="24"/>
    </row>
    <row r="192" spans="1:20">
      <c r="B192" s="37" t="s">
        <v>78</v>
      </c>
      <c r="C192" s="2">
        <v>431</v>
      </c>
      <c r="E192">
        <v>433</v>
      </c>
      <c r="G192" s="22" t="e">
        <f t="shared" si="126"/>
        <v>#DIV/0!</v>
      </c>
      <c r="H192" s="22">
        <v>0.8</v>
      </c>
      <c r="J192">
        <v>16</v>
      </c>
      <c r="K192">
        <f t="shared" si="127"/>
        <v>27</v>
      </c>
      <c r="L192">
        <f t="shared" si="130"/>
        <v>7</v>
      </c>
      <c r="M192" s="3">
        <f t="shared" si="128"/>
        <v>0.53078281991026621</v>
      </c>
      <c r="N192" s="25" t="e">
        <f t="shared" si="131"/>
        <v>#DIV/0!</v>
      </c>
      <c r="O192" s="25" t="e">
        <f t="shared" si="132"/>
        <v>#DIV/0!</v>
      </c>
      <c r="P192" s="12" t="e">
        <f t="shared" si="129"/>
        <v>#DIV/0!</v>
      </c>
      <c r="T192" s="24"/>
    </row>
    <row r="193" spans="2:20">
      <c r="B193" s="37" t="s">
        <v>79</v>
      </c>
      <c r="C193" s="2">
        <v>465</v>
      </c>
      <c r="E193">
        <v>467</v>
      </c>
      <c r="G193" s="12" t="e">
        <f t="shared" si="126"/>
        <v>#DIV/0!</v>
      </c>
      <c r="H193" s="12">
        <v>0.96</v>
      </c>
      <c r="J193">
        <v>16</v>
      </c>
      <c r="K193">
        <f t="shared" si="127"/>
        <v>26</v>
      </c>
      <c r="L193">
        <f t="shared" si="130"/>
        <v>8</v>
      </c>
      <c r="M193" s="3">
        <f t="shared" si="128"/>
        <v>0.56498620203710892</v>
      </c>
      <c r="N193" s="25" t="e">
        <f t="shared" si="131"/>
        <v>#DIV/0!</v>
      </c>
      <c r="O193" s="25" t="e">
        <f t="shared" si="132"/>
        <v>#DIV/0!</v>
      </c>
      <c r="P193" s="12" t="e">
        <f t="shared" si="129"/>
        <v>#DIV/0!</v>
      </c>
      <c r="T193" s="24"/>
    </row>
    <row r="194" spans="2:20">
      <c r="B194" s="37" t="s">
        <v>80</v>
      </c>
      <c r="C194" s="2">
        <v>501</v>
      </c>
      <c r="E194">
        <v>499</v>
      </c>
      <c r="G194" s="12" t="e">
        <f t="shared" si="126"/>
        <v>#DIV/0!</v>
      </c>
      <c r="H194" s="12">
        <v>0.89</v>
      </c>
      <c r="J194">
        <v>16</v>
      </c>
      <c r="K194">
        <f t="shared" si="127"/>
        <v>25</v>
      </c>
      <c r="L194">
        <f t="shared" si="130"/>
        <v>9</v>
      </c>
      <c r="M194" s="3">
        <f t="shared" si="128"/>
        <v>0.59479720911695422</v>
      </c>
      <c r="N194" s="25" t="e">
        <f t="shared" si="131"/>
        <v>#DIV/0!</v>
      </c>
      <c r="O194" s="25" t="e">
        <f t="shared" si="132"/>
        <v>#DIV/0!</v>
      </c>
      <c r="P194" s="12" t="e">
        <f t="shared" si="129"/>
        <v>#DIV/0!</v>
      </c>
      <c r="T194" s="24"/>
    </row>
    <row r="195" spans="2:20">
      <c r="B195" s="37" t="s">
        <v>81</v>
      </c>
      <c r="C195" s="2">
        <v>535</v>
      </c>
      <c r="E195">
        <v>533</v>
      </c>
      <c r="G195" s="12" t="e">
        <f t="shared" si="126"/>
        <v>#DIV/0!</v>
      </c>
      <c r="H195" s="12">
        <v>0.78</v>
      </c>
      <c r="J195">
        <v>16</v>
      </c>
      <c r="K195">
        <f t="shared" si="127"/>
        <v>24</v>
      </c>
      <c r="L195">
        <f t="shared" si="130"/>
        <v>10</v>
      </c>
      <c r="M195" s="3">
        <f t="shared" si="128"/>
        <v>0.62101089005033117</v>
      </c>
      <c r="N195" s="25" t="e">
        <f t="shared" si="131"/>
        <v>#DIV/0!</v>
      </c>
      <c r="O195" s="25" t="e">
        <f t="shared" si="132"/>
        <v>#DIV/0!</v>
      </c>
      <c r="P195" s="12" t="e">
        <f t="shared" si="129"/>
        <v>#DIV/0!</v>
      </c>
      <c r="T195" s="24"/>
    </row>
    <row r="196" spans="2:20">
      <c r="B196" s="17" t="s">
        <v>19</v>
      </c>
      <c r="C196" s="18">
        <v>79</v>
      </c>
      <c r="D196" s="40"/>
      <c r="E196" s="19"/>
      <c r="G196" s="12"/>
      <c r="H196" s="12"/>
      <c r="J196" s="19" t="s">
        <v>20</v>
      </c>
      <c r="K196" s="19" t="s">
        <v>20</v>
      </c>
      <c r="L196" s="19" t="s">
        <v>20</v>
      </c>
      <c r="M196" s="19"/>
      <c r="N196" s="19"/>
      <c r="O196" s="25"/>
      <c r="P196" s="12"/>
      <c r="T196" s="24"/>
    </row>
    <row r="197" spans="2:20">
      <c r="B197" s="37" t="s">
        <v>82</v>
      </c>
      <c r="C197" s="38">
        <v>341</v>
      </c>
      <c r="E197" s="21">
        <v>343</v>
      </c>
      <c r="G197" s="22" t="e">
        <f>F197/D197</f>
        <v>#DIV/0!</v>
      </c>
      <c r="H197" s="23">
        <v>0.96</v>
      </c>
      <c r="J197">
        <v>17</v>
      </c>
      <c r="K197">
        <f t="shared" ref="K197:K203" si="133">2*J197+2-L197</f>
        <v>32</v>
      </c>
      <c r="L197">
        <v>4</v>
      </c>
      <c r="M197" s="3">
        <f t="shared" ref="M197:M203" si="134">(L197*35.453)/(J197*12.0107+K197*1.00794+L197*35.453)</f>
        <v>0.37491806301252428</v>
      </c>
      <c r="N197" s="25" t="e">
        <f>D197/$D$196</f>
        <v>#DIV/0!</v>
      </c>
      <c r="O197" s="25" t="e">
        <f>(M197*N197)/$N$206</f>
        <v>#DIV/0!</v>
      </c>
      <c r="P197" s="12" t="e">
        <f t="shared" ref="P197:P203" si="135">D197/F197</f>
        <v>#DIV/0!</v>
      </c>
      <c r="T197" s="24"/>
    </row>
    <row r="198" spans="2:20">
      <c r="B198" s="37" t="s">
        <v>83</v>
      </c>
      <c r="C198" s="2">
        <v>377</v>
      </c>
      <c r="E198">
        <v>375</v>
      </c>
      <c r="G198" s="26" t="e">
        <f t="shared" ref="G198:G203" si="136">F198/D198</f>
        <v>#DIV/0!</v>
      </c>
      <c r="H198" s="27">
        <v>0.78</v>
      </c>
      <c r="J198">
        <v>17</v>
      </c>
      <c r="K198">
        <f t="shared" si="133"/>
        <v>31</v>
      </c>
      <c r="L198">
        <f t="shared" ref="L198:L203" si="137">L197+1</f>
        <v>5</v>
      </c>
      <c r="M198" s="3">
        <f t="shared" si="134"/>
        <v>0.42953232261925234</v>
      </c>
      <c r="N198" s="25" t="e">
        <f t="shared" ref="N198:N203" si="138">D198/$D$196</f>
        <v>#DIV/0!</v>
      </c>
      <c r="O198" s="25" t="e">
        <f t="shared" ref="O198:O203" si="139">(M198*N198)/$N$164</f>
        <v>#DIV/0!</v>
      </c>
      <c r="P198" s="12" t="e">
        <f t="shared" si="135"/>
        <v>#DIV/0!</v>
      </c>
      <c r="T198" s="24"/>
    </row>
    <row r="199" spans="2:20">
      <c r="B199" s="37" t="s">
        <v>84</v>
      </c>
      <c r="C199" s="2">
        <v>411</v>
      </c>
      <c r="E199">
        <v>413</v>
      </c>
      <c r="G199" s="23" t="e">
        <f t="shared" si="136"/>
        <v>#DIV/0!</v>
      </c>
      <c r="H199" s="23">
        <v>0.64</v>
      </c>
      <c r="J199">
        <v>17</v>
      </c>
      <c r="K199">
        <f t="shared" si="133"/>
        <v>30</v>
      </c>
      <c r="L199">
        <f t="shared" si="137"/>
        <v>6</v>
      </c>
      <c r="M199" s="3">
        <f t="shared" si="134"/>
        <v>0.47573221785394715</v>
      </c>
      <c r="N199" s="25" t="e">
        <f t="shared" si="138"/>
        <v>#DIV/0!</v>
      </c>
      <c r="O199" s="25" t="e">
        <f t="shared" si="139"/>
        <v>#DIV/0!</v>
      </c>
      <c r="P199" s="12" t="e">
        <f t="shared" si="135"/>
        <v>#DIV/0!</v>
      </c>
      <c r="T199" s="24"/>
    </row>
    <row r="200" spans="2:20">
      <c r="B200" s="37" t="s">
        <v>85</v>
      </c>
      <c r="C200" s="2">
        <v>445</v>
      </c>
      <c r="E200">
        <v>447</v>
      </c>
      <c r="G200" s="22" t="e">
        <f t="shared" si="136"/>
        <v>#DIV/0!</v>
      </c>
      <c r="H200" s="22">
        <v>0.45538245935874422</v>
      </c>
      <c r="J200">
        <v>17</v>
      </c>
      <c r="K200">
        <f t="shared" si="133"/>
        <v>29</v>
      </c>
      <c r="L200">
        <f t="shared" si="137"/>
        <v>7</v>
      </c>
      <c r="M200" s="3">
        <f t="shared" si="134"/>
        <v>0.51532325175157701</v>
      </c>
      <c r="N200" s="25" t="e">
        <f t="shared" si="138"/>
        <v>#DIV/0!</v>
      </c>
      <c r="O200" s="25" t="e">
        <f t="shared" si="139"/>
        <v>#DIV/0!</v>
      </c>
      <c r="P200" s="12" t="e">
        <f t="shared" si="135"/>
        <v>#DIV/0!</v>
      </c>
      <c r="T200" s="24"/>
    </row>
    <row r="201" spans="2:20">
      <c r="B201" s="37" t="s">
        <v>86</v>
      </c>
      <c r="C201" s="2">
        <v>479</v>
      </c>
      <c r="E201">
        <v>481</v>
      </c>
      <c r="G201" s="26" t="e">
        <f t="shared" si="136"/>
        <v>#DIV/0!</v>
      </c>
      <c r="H201" s="26">
        <v>0.62783896006847462</v>
      </c>
      <c r="J201">
        <v>17</v>
      </c>
      <c r="K201">
        <f t="shared" si="133"/>
        <v>28</v>
      </c>
      <c r="L201">
        <f t="shared" si="137"/>
        <v>8</v>
      </c>
      <c r="M201" s="3">
        <f t="shared" si="134"/>
        <v>0.54962885556917795</v>
      </c>
      <c r="N201" s="25" t="e">
        <f t="shared" si="138"/>
        <v>#DIV/0!</v>
      </c>
      <c r="O201" s="25" t="e">
        <f t="shared" si="139"/>
        <v>#DIV/0!</v>
      </c>
      <c r="P201" s="12" t="e">
        <f t="shared" si="135"/>
        <v>#DIV/0!</v>
      </c>
      <c r="T201" s="24"/>
    </row>
    <row r="202" spans="2:20">
      <c r="B202" s="37" t="s">
        <v>87</v>
      </c>
      <c r="C202" s="2">
        <v>515</v>
      </c>
      <c r="E202">
        <v>513</v>
      </c>
      <c r="G202" s="22" t="e">
        <f t="shared" si="136"/>
        <v>#DIV/0!</v>
      </c>
      <c r="H202" s="22">
        <v>1.1285885858257538</v>
      </c>
      <c r="J202">
        <v>17</v>
      </c>
      <c r="K202">
        <f t="shared" si="133"/>
        <v>27</v>
      </c>
      <c r="L202">
        <f t="shared" si="137"/>
        <v>9</v>
      </c>
      <c r="M202" s="3">
        <f t="shared" si="134"/>
        <v>0.57964121346634667</v>
      </c>
      <c r="N202" s="25" t="e">
        <f t="shared" si="138"/>
        <v>#DIV/0!</v>
      </c>
      <c r="O202" s="25" t="e">
        <f t="shared" si="139"/>
        <v>#DIV/0!</v>
      </c>
      <c r="P202" s="12" t="e">
        <f t="shared" si="135"/>
        <v>#DIV/0!</v>
      </c>
      <c r="T202" s="24"/>
    </row>
    <row r="203" spans="2:20">
      <c r="B203" s="37" t="s">
        <v>88</v>
      </c>
      <c r="C203" s="2">
        <v>549</v>
      </c>
      <c r="E203">
        <v>547</v>
      </c>
      <c r="G203" s="22" t="e">
        <f t="shared" si="136"/>
        <v>#DIV/0!</v>
      </c>
      <c r="H203" s="22">
        <v>0.88339698917142495</v>
      </c>
      <c r="J203">
        <v>17</v>
      </c>
      <c r="K203">
        <f t="shared" si="133"/>
        <v>26</v>
      </c>
      <c r="L203">
        <f t="shared" si="137"/>
        <v>10</v>
      </c>
      <c r="M203" s="3">
        <f t="shared" si="134"/>
        <v>0.60611879600150687</v>
      </c>
      <c r="N203" s="25" t="e">
        <f t="shared" si="138"/>
        <v>#DIV/0!</v>
      </c>
      <c r="O203" s="25" t="e">
        <f t="shared" si="139"/>
        <v>#DIV/0!</v>
      </c>
      <c r="P203" s="12" t="e">
        <f t="shared" si="135"/>
        <v>#DIV/0!</v>
      </c>
      <c r="T203" s="24"/>
    </row>
    <row r="204" spans="2:20">
      <c r="C204" s="20"/>
      <c r="M204" s="3"/>
      <c r="N204" s="25"/>
      <c r="O204" s="25"/>
    </row>
    <row r="205" spans="2:20">
      <c r="C205" s="20"/>
      <c r="O205" s="25"/>
    </row>
    <row r="206" spans="2:20">
      <c r="C206" s="20"/>
      <c r="M206" s="3" t="s">
        <v>49</v>
      </c>
      <c r="N206" s="25" t="e">
        <f>SUM(N173:N203)</f>
        <v>#DIV/0!</v>
      </c>
      <c r="O206" s="25"/>
    </row>
    <row r="207" spans="2:20">
      <c r="C207" s="20"/>
      <c r="M207" s="3" t="s">
        <v>50</v>
      </c>
      <c r="N207" s="25" t="e">
        <f>SUM(O172:O203)*100</f>
        <v>#DIV/0!</v>
      </c>
      <c r="O207" s="25"/>
    </row>
    <row r="208" spans="2:20">
      <c r="C208" s="20"/>
      <c r="M208" s="3" t="s">
        <v>93</v>
      </c>
      <c r="N208" s="25" t="e">
        <f>N206/N209</f>
        <v>#DIV/0!</v>
      </c>
      <c r="O208" s="25"/>
    </row>
    <row r="209" spans="1:14">
      <c r="M209" s="3" t="s">
        <v>52</v>
      </c>
      <c r="N209" s="25">
        <v>10</v>
      </c>
    </row>
    <row r="213" spans="1:14">
      <c r="A213" t="s">
        <v>57</v>
      </c>
      <c r="B213" t="s">
        <v>51</v>
      </c>
    </row>
    <row r="214" spans="1:14">
      <c r="A214" s="33"/>
      <c r="B214" s="33"/>
    </row>
    <row r="215" spans="1:14">
      <c r="A215" s="33"/>
      <c r="B215" s="33"/>
    </row>
    <row r="216" spans="1:14">
      <c r="A216" s="33" t="e">
        <f>N39</f>
        <v>#DIV/0!</v>
      </c>
      <c r="B216" s="33" t="e">
        <f>N40</f>
        <v>#DIV/0!</v>
      </c>
    </row>
    <row r="217" spans="1:14">
      <c r="A217" s="33" t="e">
        <f>N80</f>
        <v>#DIV/0!</v>
      </c>
      <c r="B217" s="33" t="e">
        <f>N81</f>
        <v>#DIV/0!</v>
      </c>
    </row>
    <row r="218" spans="1:14">
      <c r="A218" s="33" t="e">
        <f>N122</f>
        <v>#DIV/0!</v>
      </c>
      <c r="B218" s="33" t="e">
        <f>N123</f>
        <v>#DIV/0!</v>
      </c>
    </row>
    <row r="219" spans="1:14">
      <c r="A219" s="33" t="e">
        <f>N165</f>
        <v>#DIV/0!</v>
      </c>
      <c r="B219" s="33" t="e">
        <f>N166</f>
        <v>#DIV/0!</v>
      </c>
    </row>
    <row r="220" spans="1:14">
      <c r="A220" s="33" t="e">
        <f>N207</f>
        <v>#DIV/0!</v>
      </c>
      <c r="B220" s="33" t="e">
        <f>N208</f>
        <v>#DIV/0!</v>
      </c>
      <c r="C220" s="33"/>
      <c r="D220" s="33"/>
    </row>
    <row r="222" spans="1:14">
      <c r="C222" s="33"/>
      <c r="D222" s="33"/>
    </row>
    <row r="224" spans="1:14">
      <c r="C224" s="33"/>
      <c r="D224" s="33"/>
    </row>
    <row r="225" spans="1:3">
      <c r="A225" s="41" t="s">
        <v>94</v>
      </c>
      <c r="B225" s="41" t="s">
        <v>95</v>
      </c>
      <c r="C225" s="41"/>
    </row>
    <row r="226" spans="1:3">
      <c r="A226" s="41"/>
      <c r="B226" s="41"/>
      <c r="C226" s="41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7469-5DDB-4092-997A-A9F7E365DBC5}">
  <dimension ref="A1:V85"/>
  <sheetViews>
    <sheetView workbookViewId="0">
      <selection activeCell="F14" sqref="F14"/>
    </sheetView>
  </sheetViews>
  <sheetFormatPr defaultColWidth="11.42578125" defaultRowHeight="15"/>
  <cols>
    <col min="3" max="3" width="11.5703125" customWidth="1"/>
    <col min="13" max="13" width="7.85546875" bestFit="1" customWidth="1"/>
    <col min="14" max="14" width="12.5703125" bestFit="1" customWidth="1"/>
    <col min="15" max="15" width="16.5703125" customWidth="1"/>
    <col min="17" max="17" width="22" bestFit="1" customWidth="1"/>
  </cols>
  <sheetData>
    <row r="1" spans="1:21">
      <c r="A1" s="14" t="s">
        <v>96</v>
      </c>
      <c r="C1" s="42" t="s">
        <v>97</v>
      </c>
      <c r="D1" s="42"/>
      <c r="E1" s="2"/>
      <c r="F1" s="2"/>
      <c r="G1" s="2"/>
      <c r="L1" s="39"/>
    </row>
    <row r="2" spans="1:21">
      <c r="A2">
        <f>'[1]SCCP-Std'!A225</f>
        <v>6.2222999999999993E-11</v>
      </c>
      <c r="C2" s="43"/>
      <c r="D2" s="9" t="s">
        <v>98</v>
      </c>
      <c r="E2" s="9"/>
      <c r="F2" s="53" t="s">
        <v>99</v>
      </c>
      <c r="G2" s="53"/>
      <c r="H2" s="53" t="s">
        <v>99</v>
      </c>
      <c r="L2" s="39" t="str">
        <f t="shared" ref="L2:L35" si="0">F2</f>
        <v>peak area</v>
      </c>
    </row>
    <row r="3" spans="1:21" ht="15.75">
      <c r="A3" s="14" t="s">
        <v>100</v>
      </c>
      <c r="C3" t="s">
        <v>101</v>
      </c>
      <c r="D3" s="11" t="s">
        <v>5</v>
      </c>
      <c r="E3" s="2" t="s">
        <v>102</v>
      </c>
      <c r="F3" s="2" t="s">
        <v>103</v>
      </c>
      <c r="G3" s="11" t="s">
        <v>5</v>
      </c>
      <c r="H3" s="2" t="s">
        <v>104</v>
      </c>
      <c r="I3" s="14" t="s">
        <v>8</v>
      </c>
      <c r="J3" s="14" t="s">
        <v>9</v>
      </c>
      <c r="K3" s="14" t="s">
        <v>10</v>
      </c>
      <c r="L3" s="39" t="str">
        <f t="shared" si="0"/>
        <v>most ab</v>
      </c>
      <c r="M3" s="14" t="s">
        <v>105</v>
      </c>
      <c r="N3" s="14" t="s">
        <v>106</v>
      </c>
      <c r="O3" s="14" t="s">
        <v>13</v>
      </c>
      <c r="Q3" s="14" t="s">
        <v>3</v>
      </c>
      <c r="R3" s="14" t="s">
        <v>107</v>
      </c>
      <c r="T3" s="14" t="s">
        <v>139</v>
      </c>
      <c r="U3" t="s">
        <v>10</v>
      </c>
    </row>
    <row r="4" spans="1:21">
      <c r="A4">
        <f>'[1]SCCP-Std'!B225</f>
        <v>0.38976</v>
      </c>
      <c r="C4" s="17" t="s">
        <v>19</v>
      </c>
      <c r="D4" s="18">
        <v>79</v>
      </c>
      <c r="G4" s="18">
        <v>81</v>
      </c>
      <c r="L4" s="39">
        <f>F4</f>
        <v>0</v>
      </c>
      <c r="M4" s="14"/>
      <c r="N4" s="14"/>
    </row>
    <row r="5" spans="1:21">
      <c r="A5" s="14" t="s">
        <v>108</v>
      </c>
      <c r="C5" t="s">
        <v>21</v>
      </c>
      <c r="D5" s="20">
        <v>243</v>
      </c>
      <c r="G5" s="20">
        <v>245</v>
      </c>
      <c r="I5">
        <v>10</v>
      </c>
      <c r="J5">
        <v>26</v>
      </c>
      <c r="K5">
        <v>4</v>
      </c>
      <c r="L5" s="39">
        <f t="shared" si="0"/>
        <v>0</v>
      </c>
      <c r="M5" s="44" t="e">
        <f>(L5/$L$4)</f>
        <v>#DIV/0!</v>
      </c>
      <c r="N5" s="3">
        <f>(K5*35.453)/(I5*12.0107+J5*1.00794+K5*35.453)</f>
        <v>0.4921884023847391</v>
      </c>
      <c r="O5" s="3" t="e">
        <f>(M5*N5)/$N$38</f>
        <v>#DIV/0!</v>
      </c>
      <c r="Q5" s="24" t="e">
        <f t="shared" ref="Q5:Q11" si="1">H5/F5</f>
        <v>#DIV/0!</v>
      </c>
      <c r="R5" s="27">
        <v>0.96</v>
      </c>
    </row>
    <row r="6" spans="1:21">
      <c r="A6">
        <f>'[1]MCCP-Std'!A226</f>
        <v>0</v>
      </c>
      <c r="C6" t="s">
        <v>22</v>
      </c>
      <c r="D6" s="20">
        <v>279</v>
      </c>
      <c r="G6" s="20">
        <v>277</v>
      </c>
      <c r="I6">
        <v>10</v>
      </c>
      <c r="J6">
        <f t="shared" ref="J6:J11" si="2">J5-1</f>
        <v>25</v>
      </c>
      <c r="K6">
        <f t="shared" ref="K6:K11" si="3">K5+1</f>
        <v>5</v>
      </c>
      <c r="L6" s="39">
        <f t="shared" si="0"/>
        <v>0</v>
      </c>
      <c r="M6" s="44" t="e">
        <f>(L6/$L$4)</f>
        <v>#DIV/0!</v>
      </c>
      <c r="N6" s="3">
        <f t="shared" ref="N6:N11" si="4">(K6*35.453)/(I6*12.0107+J6*1.00794+K6*35.453)</f>
        <v>0.54953878299472514</v>
      </c>
      <c r="O6" s="3" t="e">
        <f t="shared" ref="O6:O35" si="5">(M6*N6)/$N$38</f>
        <v>#DIV/0!</v>
      </c>
      <c r="Q6" s="12" t="e">
        <f t="shared" si="1"/>
        <v>#DIV/0!</v>
      </c>
      <c r="R6" s="27">
        <v>0.78</v>
      </c>
    </row>
    <row r="7" spans="1:21">
      <c r="A7" s="14" t="s">
        <v>109</v>
      </c>
      <c r="C7" t="s">
        <v>23</v>
      </c>
      <c r="D7" s="20">
        <v>313</v>
      </c>
      <c r="G7" s="20">
        <v>315</v>
      </c>
      <c r="I7">
        <v>10</v>
      </c>
      <c r="J7">
        <f t="shared" si="2"/>
        <v>24</v>
      </c>
      <c r="K7">
        <f t="shared" si="3"/>
        <v>6</v>
      </c>
      <c r="L7" s="39">
        <f t="shared" si="0"/>
        <v>0</v>
      </c>
      <c r="M7" s="44" t="e">
        <f t="shared" ref="M7:M11" si="6">(L7/$L$4)</f>
        <v>#DIV/0!</v>
      </c>
      <c r="N7" s="3">
        <f t="shared" si="4"/>
        <v>0.59582277030166408</v>
      </c>
      <c r="O7" s="3" t="e">
        <f t="shared" si="5"/>
        <v>#DIV/0!</v>
      </c>
      <c r="Q7" s="12" t="e">
        <f t="shared" si="1"/>
        <v>#DIV/0!</v>
      </c>
      <c r="R7" s="12">
        <v>0.64</v>
      </c>
    </row>
    <row r="8" spans="1:21">
      <c r="A8">
        <f>'[1]MCCP-Std'!B226</f>
        <v>0</v>
      </c>
      <c r="C8" t="s">
        <v>24</v>
      </c>
      <c r="D8" s="20">
        <v>347</v>
      </c>
      <c r="G8" s="20">
        <v>349</v>
      </c>
      <c r="I8">
        <v>10</v>
      </c>
      <c r="J8">
        <f t="shared" si="2"/>
        <v>23</v>
      </c>
      <c r="K8">
        <f t="shared" si="3"/>
        <v>7</v>
      </c>
      <c r="L8" s="39">
        <f t="shared" si="0"/>
        <v>0</v>
      </c>
      <c r="M8" s="44" t="e">
        <f t="shared" si="6"/>
        <v>#DIV/0!</v>
      </c>
      <c r="N8" s="3">
        <f t="shared" si="4"/>
        <v>0.63396159746541036</v>
      </c>
      <c r="O8" s="3" t="e">
        <f t="shared" si="5"/>
        <v>#DIV/0!</v>
      </c>
      <c r="Q8" s="12" t="e">
        <f t="shared" si="1"/>
        <v>#DIV/0!</v>
      </c>
      <c r="R8" s="12">
        <v>0.8</v>
      </c>
    </row>
    <row r="9" spans="1:21">
      <c r="C9" t="s">
        <v>25</v>
      </c>
      <c r="D9" s="20">
        <v>381</v>
      </c>
      <c r="G9" s="20">
        <v>383</v>
      </c>
      <c r="I9">
        <v>10</v>
      </c>
      <c r="J9">
        <f t="shared" si="2"/>
        <v>22</v>
      </c>
      <c r="K9">
        <f t="shared" si="3"/>
        <v>8</v>
      </c>
      <c r="L9" s="39">
        <f t="shared" si="0"/>
        <v>0</v>
      </c>
      <c r="M9" s="44" t="e">
        <f t="shared" si="6"/>
        <v>#DIV/0!</v>
      </c>
      <c r="N9" s="3">
        <f t="shared" si="4"/>
        <v>0.66593148041603956</v>
      </c>
      <c r="O9" s="3" t="e">
        <f t="shared" si="5"/>
        <v>#DIV/0!</v>
      </c>
      <c r="Q9" s="12" t="e">
        <f t="shared" si="1"/>
        <v>#DIV/0!</v>
      </c>
      <c r="R9" s="12">
        <v>0.96</v>
      </c>
    </row>
    <row r="10" spans="1:21">
      <c r="A10" s="45"/>
      <c r="C10" t="s">
        <v>26</v>
      </c>
      <c r="D10" s="20">
        <v>417</v>
      </c>
      <c r="G10" s="20">
        <v>415</v>
      </c>
      <c r="I10">
        <v>10</v>
      </c>
      <c r="J10">
        <f t="shared" si="2"/>
        <v>21</v>
      </c>
      <c r="K10">
        <f t="shared" si="3"/>
        <v>9</v>
      </c>
      <c r="L10" s="39">
        <f t="shared" si="0"/>
        <v>0</v>
      </c>
      <c r="M10" s="44" t="e">
        <f t="shared" si="6"/>
        <v>#DIV/0!</v>
      </c>
      <c r="N10" s="3">
        <f t="shared" si="4"/>
        <v>0.69311716540305768</v>
      </c>
      <c r="O10" s="3" t="e">
        <f t="shared" si="5"/>
        <v>#DIV/0!</v>
      </c>
      <c r="Q10" s="12" t="e">
        <f t="shared" si="1"/>
        <v>#DIV/0!</v>
      </c>
      <c r="R10" s="12">
        <v>0.89</v>
      </c>
    </row>
    <row r="11" spans="1:21">
      <c r="A11" s="46"/>
      <c r="C11" s="28" t="s">
        <v>27</v>
      </c>
      <c r="D11" s="29">
        <v>451</v>
      </c>
      <c r="G11" s="29">
        <v>449</v>
      </c>
      <c r="I11">
        <v>10</v>
      </c>
      <c r="J11">
        <f t="shared" si="2"/>
        <v>20</v>
      </c>
      <c r="K11">
        <f t="shared" si="3"/>
        <v>10</v>
      </c>
      <c r="L11" s="39">
        <f t="shared" si="0"/>
        <v>0</v>
      </c>
      <c r="M11" s="44" t="e">
        <f t="shared" si="6"/>
        <v>#DIV/0!</v>
      </c>
      <c r="N11" s="3">
        <f t="shared" si="4"/>
        <v>0.71651780391021913</v>
      </c>
      <c r="O11" s="3" t="e">
        <f t="shared" si="5"/>
        <v>#DIV/0!</v>
      </c>
      <c r="Q11" s="12" t="e">
        <f t="shared" si="1"/>
        <v>#DIV/0!</v>
      </c>
      <c r="R11" s="12">
        <v>0.78</v>
      </c>
    </row>
    <row r="12" spans="1:21">
      <c r="A12" t="s">
        <v>140</v>
      </c>
      <c r="B12" s="45">
        <f>SUM(F5:F11)</f>
        <v>0</v>
      </c>
      <c r="C12" s="17" t="s">
        <v>19</v>
      </c>
      <c r="D12" s="18">
        <v>79</v>
      </c>
      <c r="G12" s="18">
        <v>81</v>
      </c>
      <c r="L12" s="39">
        <f t="shared" si="0"/>
        <v>0</v>
      </c>
      <c r="O12" s="3"/>
      <c r="Q12" s="12"/>
      <c r="R12" s="12"/>
    </row>
    <row r="13" spans="1:21">
      <c r="B13" t="s">
        <v>141</v>
      </c>
      <c r="C13" t="s">
        <v>28</v>
      </c>
      <c r="D13" s="20">
        <v>257</v>
      </c>
      <c r="G13" s="20">
        <v>259</v>
      </c>
      <c r="I13">
        <v>11</v>
      </c>
      <c r="J13">
        <f t="shared" ref="J13:J19" si="7">2*I13+2-K13</f>
        <v>20</v>
      </c>
      <c r="K13">
        <v>4</v>
      </c>
      <c r="L13" s="39">
        <f t="shared" si="0"/>
        <v>0</v>
      </c>
      <c r="M13" s="44" t="e">
        <f>(L13/$L$12)</f>
        <v>#DIV/0!</v>
      </c>
      <c r="N13" s="3">
        <f t="shared" ref="N13:N19" si="8">(K13*35.453)/(I13*12.0107+J13*1.00794+K13*35.453)</f>
        <v>0.48220858687095891</v>
      </c>
      <c r="O13" s="3" t="e">
        <f t="shared" si="5"/>
        <v>#DIV/0!</v>
      </c>
      <c r="Q13" s="12" t="e">
        <f t="shared" ref="Q13:Q19" si="9">H13/F13</f>
        <v>#DIV/0!</v>
      </c>
      <c r="R13" s="27">
        <v>0.96</v>
      </c>
    </row>
    <row r="14" spans="1:21">
      <c r="A14" t="s">
        <v>110</v>
      </c>
      <c r="B14" t="e">
        <f>(F5/B$12)*100</f>
        <v>#DIV/0!</v>
      </c>
      <c r="C14" t="s">
        <v>29</v>
      </c>
      <c r="D14" s="20">
        <v>293</v>
      </c>
      <c r="G14" s="20">
        <v>291</v>
      </c>
      <c r="I14">
        <v>11</v>
      </c>
      <c r="J14">
        <f t="shared" si="7"/>
        <v>19</v>
      </c>
      <c r="K14">
        <f t="shared" ref="K14:K19" si="10">K13+1</f>
        <v>5</v>
      </c>
      <c r="L14" s="39">
        <f t="shared" si="0"/>
        <v>0</v>
      </c>
      <c r="M14" s="44" t="e">
        <f t="shared" ref="M14:M19" si="11">(L14/$L$12)</f>
        <v>#DIV/0!</v>
      </c>
      <c r="N14" s="3">
        <f t="shared" si="8"/>
        <v>0.5395643598784855</v>
      </c>
      <c r="O14" s="3" t="e">
        <f t="shared" si="5"/>
        <v>#DIV/0!</v>
      </c>
      <c r="Q14" s="12" t="e">
        <f t="shared" si="9"/>
        <v>#DIV/0!</v>
      </c>
      <c r="R14" s="27">
        <v>0.78</v>
      </c>
    </row>
    <row r="15" spans="1:21">
      <c r="A15" t="s">
        <v>111</v>
      </c>
      <c r="B15" t="e">
        <f t="shared" ref="B15:B20" si="12">(F6/B$12)*100</f>
        <v>#DIV/0!</v>
      </c>
      <c r="C15" t="s">
        <v>30</v>
      </c>
      <c r="D15" s="20">
        <v>327</v>
      </c>
      <c r="G15" s="20">
        <v>329</v>
      </c>
      <c r="I15">
        <v>11</v>
      </c>
      <c r="J15">
        <f t="shared" si="7"/>
        <v>18</v>
      </c>
      <c r="K15">
        <f t="shared" si="10"/>
        <v>6</v>
      </c>
      <c r="L15" s="39">
        <f t="shared" si="0"/>
        <v>0</v>
      </c>
      <c r="M15" s="44" t="e">
        <f t="shared" si="11"/>
        <v>#DIV/0!</v>
      </c>
      <c r="N15" s="3">
        <f t="shared" si="8"/>
        <v>0.58603451630291614</v>
      </c>
      <c r="O15" s="3" t="e">
        <f t="shared" si="5"/>
        <v>#DIV/0!</v>
      </c>
      <c r="Q15" s="12" t="e">
        <f t="shared" si="9"/>
        <v>#DIV/0!</v>
      </c>
      <c r="R15" s="27">
        <v>0.64</v>
      </c>
    </row>
    <row r="16" spans="1:21">
      <c r="A16" t="s">
        <v>112</v>
      </c>
      <c r="B16" t="e">
        <f t="shared" si="12"/>
        <v>#DIV/0!</v>
      </c>
      <c r="C16" t="s">
        <v>31</v>
      </c>
      <c r="D16" s="20">
        <v>361</v>
      </c>
      <c r="G16" s="20">
        <v>363</v>
      </c>
      <c r="I16">
        <v>11</v>
      </c>
      <c r="J16">
        <f t="shared" si="7"/>
        <v>17</v>
      </c>
      <c r="K16">
        <f t="shared" si="10"/>
        <v>7</v>
      </c>
      <c r="L16" s="39">
        <f t="shared" si="0"/>
        <v>0</v>
      </c>
      <c r="M16" s="44" t="e">
        <f t="shared" si="11"/>
        <v>#DIV/0!</v>
      </c>
      <c r="N16" s="3">
        <f t="shared" si="8"/>
        <v>0.62444945404360397</v>
      </c>
      <c r="O16" s="3" t="e">
        <f t="shared" si="5"/>
        <v>#DIV/0!</v>
      </c>
      <c r="Q16" s="12" t="e">
        <f t="shared" si="9"/>
        <v>#DIV/0!</v>
      </c>
      <c r="R16" s="26">
        <v>0.8</v>
      </c>
    </row>
    <row r="17" spans="1:18">
      <c r="A17" t="s">
        <v>113</v>
      </c>
      <c r="B17" t="e">
        <f t="shared" si="12"/>
        <v>#DIV/0!</v>
      </c>
      <c r="C17" t="s">
        <v>32</v>
      </c>
      <c r="D17" s="20">
        <v>395</v>
      </c>
      <c r="G17" s="20">
        <v>397</v>
      </c>
      <c r="I17">
        <v>11</v>
      </c>
      <c r="J17">
        <f t="shared" si="7"/>
        <v>16</v>
      </c>
      <c r="K17">
        <f t="shared" si="10"/>
        <v>8</v>
      </c>
      <c r="L17" s="39">
        <f t="shared" si="0"/>
        <v>0</v>
      </c>
      <c r="M17" s="44" t="e">
        <f t="shared" si="11"/>
        <v>#DIV/0!</v>
      </c>
      <c r="N17" s="3">
        <f t="shared" si="8"/>
        <v>0.65673658158263559</v>
      </c>
      <c r="O17" s="3" t="e">
        <f t="shared" si="5"/>
        <v>#DIV/0!</v>
      </c>
      <c r="Q17" s="12" t="e">
        <f t="shared" si="9"/>
        <v>#DIV/0!</v>
      </c>
      <c r="R17" s="26">
        <v>0.96</v>
      </c>
    </row>
    <row r="18" spans="1:18">
      <c r="A18" t="s">
        <v>114</v>
      </c>
      <c r="B18" t="e">
        <f t="shared" si="12"/>
        <v>#DIV/0!</v>
      </c>
      <c r="C18" t="s">
        <v>33</v>
      </c>
      <c r="D18" s="20">
        <v>431</v>
      </c>
      <c r="G18" s="20">
        <v>429</v>
      </c>
      <c r="I18">
        <v>11</v>
      </c>
      <c r="J18">
        <f t="shared" si="7"/>
        <v>15</v>
      </c>
      <c r="K18">
        <f t="shared" si="10"/>
        <v>9</v>
      </c>
      <c r="L18" s="39">
        <f t="shared" si="0"/>
        <v>0</v>
      </c>
      <c r="M18" s="44" t="e">
        <f t="shared" si="11"/>
        <v>#DIV/0!</v>
      </c>
      <c r="N18" s="3">
        <f t="shared" si="8"/>
        <v>0.6842538222115665</v>
      </c>
      <c r="O18" s="3" t="e">
        <f t="shared" si="5"/>
        <v>#DIV/0!</v>
      </c>
      <c r="Q18" s="12" t="e">
        <f t="shared" si="9"/>
        <v>#DIV/0!</v>
      </c>
      <c r="R18" s="26">
        <v>0.89</v>
      </c>
    </row>
    <row r="19" spans="1:18">
      <c r="A19" t="s">
        <v>115</v>
      </c>
      <c r="B19" t="e">
        <f t="shared" si="12"/>
        <v>#DIV/0!</v>
      </c>
      <c r="C19" t="s">
        <v>34</v>
      </c>
      <c r="D19" s="54">
        <v>465</v>
      </c>
      <c r="G19" s="54">
        <v>463</v>
      </c>
      <c r="I19">
        <v>11</v>
      </c>
      <c r="J19">
        <f t="shared" si="7"/>
        <v>14</v>
      </c>
      <c r="K19">
        <f t="shared" si="10"/>
        <v>10</v>
      </c>
      <c r="L19" s="39">
        <f t="shared" si="0"/>
        <v>0</v>
      </c>
      <c r="M19" s="44" t="e">
        <f t="shared" si="11"/>
        <v>#DIV/0!</v>
      </c>
      <c r="N19" s="3">
        <f t="shared" si="8"/>
        <v>0.70798547628293584</v>
      </c>
      <c r="O19" s="3" t="e">
        <f t="shared" si="5"/>
        <v>#DIV/0!</v>
      </c>
      <c r="Q19" s="12" t="e">
        <f t="shared" si="9"/>
        <v>#DIV/0!</v>
      </c>
      <c r="R19" s="26">
        <v>0.78</v>
      </c>
    </row>
    <row r="20" spans="1:18">
      <c r="A20" t="s">
        <v>116</v>
      </c>
      <c r="B20" t="e">
        <f t="shared" si="12"/>
        <v>#DIV/0!</v>
      </c>
      <c r="C20" s="17" t="s">
        <v>19</v>
      </c>
      <c r="D20" s="18">
        <v>79</v>
      </c>
      <c r="E20" s="19"/>
      <c r="F20" s="19"/>
      <c r="G20" s="18">
        <v>81</v>
      </c>
      <c r="L20" s="39">
        <f t="shared" si="0"/>
        <v>0</v>
      </c>
      <c r="M20" s="44"/>
      <c r="O20" s="3"/>
      <c r="Q20" s="12"/>
      <c r="R20" s="26"/>
    </row>
    <row r="21" spans="1:18">
      <c r="C21" t="s">
        <v>35</v>
      </c>
      <c r="D21" s="20">
        <v>271</v>
      </c>
      <c r="F21" s="21"/>
      <c r="G21" s="20">
        <v>273</v>
      </c>
      <c r="I21">
        <v>12</v>
      </c>
      <c r="J21">
        <f t="shared" ref="J21:J27" si="13">2*I21+2-K21</f>
        <v>22</v>
      </c>
      <c r="K21">
        <v>4</v>
      </c>
      <c r="L21" s="39">
        <f t="shared" si="0"/>
        <v>0</v>
      </c>
      <c r="M21" s="44" t="e">
        <f>(L21/$L$20)</f>
        <v>#DIV/0!</v>
      </c>
      <c r="N21" s="3">
        <f t="shared" ref="N21:N27" si="14">(K21*35.453)/(I21*12.0107+J21*1.00794+K21*35.453)</f>
        <v>0.46025660282515218</v>
      </c>
      <c r="O21" s="3" t="e">
        <f t="shared" si="5"/>
        <v>#DIV/0!</v>
      </c>
      <c r="Q21" s="12" t="e">
        <f t="shared" ref="Q21:Q27" si="15">H21/F21</f>
        <v>#DIV/0!</v>
      </c>
      <c r="R21" s="27">
        <v>0.96</v>
      </c>
    </row>
    <row r="22" spans="1:18">
      <c r="C22" t="s">
        <v>36</v>
      </c>
      <c r="D22" s="20">
        <v>307</v>
      </c>
      <c r="G22" s="20">
        <v>305</v>
      </c>
      <c r="I22">
        <v>12</v>
      </c>
      <c r="J22">
        <f t="shared" si="13"/>
        <v>21</v>
      </c>
      <c r="K22">
        <f t="shared" ref="K22:K27" si="16">K21+1</f>
        <v>5</v>
      </c>
      <c r="L22" s="39">
        <f t="shared" si="0"/>
        <v>0</v>
      </c>
      <c r="M22" s="44" t="e">
        <f t="shared" ref="M22:M27" si="17">(L22/$L$20)</f>
        <v>#DIV/0!</v>
      </c>
      <c r="N22" s="3">
        <f t="shared" si="14"/>
        <v>0.51747118038893836</v>
      </c>
      <c r="O22" s="3" t="e">
        <f t="shared" si="5"/>
        <v>#DIV/0!</v>
      </c>
      <c r="Q22" s="12" t="e">
        <f t="shared" si="15"/>
        <v>#DIV/0!</v>
      </c>
      <c r="R22" s="27">
        <v>0.78</v>
      </c>
    </row>
    <row r="23" spans="1:18">
      <c r="C23" t="s">
        <v>37</v>
      </c>
      <c r="D23" s="20">
        <v>341</v>
      </c>
      <c r="G23" s="20">
        <v>343</v>
      </c>
      <c r="I23">
        <v>12</v>
      </c>
      <c r="J23">
        <f t="shared" si="13"/>
        <v>20</v>
      </c>
      <c r="K23">
        <f t="shared" si="16"/>
        <v>6</v>
      </c>
      <c r="L23" s="39">
        <f t="shared" si="0"/>
        <v>0</v>
      </c>
      <c r="M23" s="44" t="e">
        <f t="shared" si="17"/>
        <v>#DIV/0!</v>
      </c>
      <c r="N23" s="3">
        <f t="shared" si="14"/>
        <v>0.56423094429466758</v>
      </c>
      <c r="O23" s="3" t="e">
        <f t="shared" si="5"/>
        <v>#DIV/0!</v>
      </c>
      <c r="Q23" s="12" t="e">
        <f t="shared" si="15"/>
        <v>#DIV/0!</v>
      </c>
      <c r="R23" s="27">
        <v>0.64</v>
      </c>
    </row>
    <row r="24" spans="1:18">
      <c r="C24" t="s">
        <v>38</v>
      </c>
      <c r="D24" s="20">
        <v>375</v>
      </c>
      <c r="G24" s="20">
        <v>377</v>
      </c>
      <c r="I24">
        <v>12</v>
      </c>
      <c r="J24">
        <f t="shared" si="13"/>
        <v>19</v>
      </c>
      <c r="K24">
        <f t="shared" si="16"/>
        <v>7</v>
      </c>
      <c r="L24" s="39">
        <f t="shared" si="0"/>
        <v>0</v>
      </c>
      <c r="M24" s="44" t="e">
        <f t="shared" si="17"/>
        <v>#DIV/0!</v>
      </c>
      <c r="N24" s="3">
        <f t="shared" si="14"/>
        <v>0.60316160694612275</v>
      </c>
      <c r="O24" s="3" t="e">
        <f t="shared" si="5"/>
        <v>#DIV/0!</v>
      </c>
      <c r="Q24" s="12" t="e">
        <f t="shared" si="15"/>
        <v>#DIV/0!</v>
      </c>
      <c r="R24" s="26">
        <v>0.8</v>
      </c>
    </row>
    <row r="25" spans="1:18">
      <c r="C25" t="s">
        <v>39</v>
      </c>
      <c r="D25" s="20">
        <v>409</v>
      </c>
      <c r="G25" s="20">
        <v>411</v>
      </c>
      <c r="I25">
        <v>12</v>
      </c>
      <c r="J25">
        <f t="shared" si="13"/>
        <v>18</v>
      </c>
      <c r="K25">
        <f t="shared" si="16"/>
        <v>8</v>
      </c>
      <c r="L25" s="39">
        <f t="shared" si="0"/>
        <v>0</v>
      </c>
      <c r="M25" s="44" t="e">
        <f t="shared" si="17"/>
        <v>#DIV/0!</v>
      </c>
      <c r="N25" s="3">
        <f t="shared" si="14"/>
        <v>0.63607754394013372</v>
      </c>
      <c r="O25" s="3" t="e">
        <f t="shared" si="5"/>
        <v>#DIV/0!</v>
      </c>
      <c r="Q25" s="12" t="e">
        <f t="shared" si="15"/>
        <v>#DIV/0!</v>
      </c>
      <c r="R25" s="26">
        <v>0.96</v>
      </c>
    </row>
    <row r="26" spans="1:18">
      <c r="C26" t="s">
        <v>40</v>
      </c>
      <c r="D26" s="20">
        <v>445</v>
      </c>
      <c r="G26" s="20">
        <v>443</v>
      </c>
      <c r="I26">
        <v>12</v>
      </c>
      <c r="J26">
        <f t="shared" si="13"/>
        <v>17</v>
      </c>
      <c r="K26">
        <f t="shared" si="16"/>
        <v>9</v>
      </c>
      <c r="L26" s="39">
        <f t="shared" si="0"/>
        <v>0</v>
      </c>
      <c r="M26" s="44" t="e">
        <f t="shared" si="17"/>
        <v>#DIV/0!</v>
      </c>
      <c r="N26" s="3">
        <f t="shared" si="14"/>
        <v>0.66427269762329788</v>
      </c>
      <c r="O26" s="3" t="e">
        <f t="shared" si="5"/>
        <v>#DIV/0!</v>
      </c>
      <c r="Q26" s="12" t="e">
        <f t="shared" si="15"/>
        <v>#DIV/0!</v>
      </c>
      <c r="R26" s="26">
        <v>0.89</v>
      </c>
    </row>
    <row r="27" spans="1:18">
      <c r="C27" t="s">
        <v>41</v>
      </c>
      <c r="D27" s="54">
        <v>479</v>
      </c>
      <c r="G27" s="54">
        <v>477</v>
      </c>
      <c r="I27">
        <v>12</v>
      </c>
      <c r="J27">
        <f t="shared" si="13"/>
        <v>16</v>
      </c>
      <c r="K27">
        <f t="shared" si="16"/>
        <v>10</v>
      </c>
      <c r="L27" s="39">
        <f t="shared" si="0"/>
        <v>0</v>
      </c>
      <c r="M27" s="44" t="e">
        <f t="shared" si="17"/>
        <v>#DIV/0!</v>
      </c>
      <c r="N27" s="3">
        <f t="shared" si="14"/>
        <v>0.68869469190892429</v>
      </c>
      <c r="O27" s="3" t="e">
        <f t="shared" si="5"/>
        <v>#DIV/0!</v>
      </c>
      <c r="Q27" s="12" t="e">
        <f t="shared" si="15"/>
        <v>#DIV/0!</v>
      </c>
      <c r="R27" s="26">
        <v>0.78</v>
      </c>
    </row>
    <row r="28" spans="1:18">
      <c r="C28" s="17" t="s">
        <v>19</v>
      </c>
      <c r="D28" s="18">
        <v>79</v>
      </c>
      <c r="E28" s="19"/>
      <c r="F28" s="19"/>
      <c r="G28" s="18">
        <v>81</v>
      </c>
      <c r="L28" s="39">
        <f t="shared" si="0"/>
        <v>0</v>
      </c>
      <c r="O28" s="3"/>
      <c r="Q28" s="12"/>
      <c r="R28" s="26"/>
    </row>
    <row r="29" spans="1:18">
      <c r="C29" t="s">
        <v>42</v>
      </c>
      <c r="D29" s="20">
        <v>285</v>
      </c>
      <c r="F29" s="4"/>
      <c r="G29" s="20">
        <v>287</v>
      </c>
      <c r="I29">
        <v>13</v>
      </c>
      <c r="J29">
        <f t="shared" ref="J29:J35" si="18">2*I29+2-K29</f>
        <v>24</v>
      </c>
      <c r="K29">
        <v>4</v>
      </c>
      <c r="L29" s="39">
        <f t="shared" si="0"/>
        <v>0</v>
      </c>
      <c r="M29" s="44" t="e">
        <f>(L29/$L$28)</f>
        <v>#DIV/0!</v>
      </c>
      <c r="N29" s="3">
        <f t="shared" ref="N29:N35" si="19">(K29*35.453)/(I29*12.0107+J29*1.00794+K29*35.453)</f>
        <v>0.4402162700719926</v>
      </c>
      <c r="O29" s="3" t="e">
        <f t="shared" si="5"/>
        <v>#DIV/0!</v>
      </c>
      <c r="Q29" s="12" t="e">
        <f t="shared" ref="Q29:Q35" si="20">H29/F29</f>
        <v>#DIV/0!</v>
      </c>
      <c r="R29" s="27">
        <v>0.96</v>
      </c>
    </row>
    <row r="30" spans="1:18">
      <c r="C30" t="s">
        <v>43</v>
      </c>
      <c r="D30" s="20">
        <v>321</v>
      </c>
      <c r="G30" s="20">
        <v>319</v>
      </c>
      <c r="I30">
        <v>13</v>
      </c>
      <c r="J30">
        <f t="shared" si="18"/>
        <v>23</v>
      </c>
      <c r="K30">
        <f t="shared" ref="K30:K35" si="21">K29+1</f>
        <v>5</v>
      </c>
      <c r="L30" s="39">
        <f t="shared" si="0"/>
        <v>0</v>
      </c>
      <c r="M30" s="44" t="e">
        <f t="shared" ref="M30:M35" si="22">(L30/$L$28)</f>
        <v>#DIV/0!</v>
      </c>
      <c r="N30" s="3">
        <f t="shared" si="19"/>
        <v>0.49711610123899175</v>
      </c>
      <c r="O30" s="3" t="e">
        <f t="shared" si="5"/>
        <v>#DIV/0!</v>
      </c>
      <c r="Q30" s="12" t="e">
        <f t="shared" si="20"/>
        <v>#DIV/0!</v>
      </c>
      <c r="R30" s="27">
        <v>0.78</v>
      </c>
    </row>
    <row r="31" spans="1:18">
      <c r="C31" t="s">
        <v>44</v>
      </c>
      <c r="D31" s="20">
        <v>355</v>
      </c>
      <c r="G31" s="20">
        <v>357</v>
      </c>
      <c r="I31">
        <v>13</v>
      </c>
      <c r="J31">
        <f t="shared" si="18"/>
        <v>22</v>
      </c>
      <c r="K31">
        <f t="shared" si="21"/>
        <v>6</v>
      </c>
      <c r="L31" s="39">
        <f t="shared" si="0"/>
        <v>0</v>
      </c>
      <c r="M31" s="44" t="e">
        <f t="shared" si="22"/>
        <v>#DIV/0!</v>
      </c>
      <c r="N31" s="3">
        <f t="shared" si="19"/>
        <v>0.54399159065792557</v>
      </c>
      <c r="O31" s="3" t="e">
        <f t="shared" si="5"/>
        <v>#DIV/0!</v>
      </c>
      <c r="Q31" s="12" t="e">
        <f t="shared" si="20"/>
        <v>#DIV/0!</v>
      </c>
      <c r="R31" s="27">
        <v>0.64</v>
      </c>
    </row>
    <row r="32" spans="1:18">
      <c r="C32" t="s">
        <v>45</v>
      </c>
      <c r="D32" s="20">
        <v>389</v>
      </c>
      <c r="G32" s="20">
        <v>391</v>
      </c>
      <c r="I32">
        <v>13</v>
      </c>
      <c r="J32">
        <f t="shared" si="18"/>
        <v>21</v>
      </c>
      <c r="K32">
        <f t="shared" si="21"/>
        <v>7</v>
      </c>
      <c r="L32" s="39">
        <f t="shared" si="0"/>
        <v>0</v>
      </c>
      <c r="M32" s="44" t="e">
        <f t="shared" si="22"/>
        <v>#DIV/0!</v>
      </c>
      <c r="N32" s="3">
        <f t="shared" si="19"/>
        <v>0.58327734125316899</v>
      </c>
      <c r="O32" s="3" t="e">
        <f t="shared" si="5"/>
        <v>#DIV/0!</v>
      </c>
      <c r="Q32" s="12" t="e">
        <f t="shared" si="20"/>
        <v>#DIV/0!</v>
      </c>
      <c r="R32" s="26">
        <v>0.8</v>
      </c>
    </row>
    <row r="33" spans="3:22">
      <c r="C33" t="s">
        <v>46</v>
      </c>
      <c r="D33" s="20">
        <v>423</v>
      </c>
      <c r="G33" s="20">
        <v>425</v>
      </c>
      <c r="I33">
        <v>13</v>
      </c>
      <c r="J33">
        <f t="shared" si="18"/>
        <v>20</v>
      </c>
      <c r="K33">
        <f t="shared" si="21"/>
        <v>8</v>
      </c>
      <c r="L33" s="39">
        <f t="shared" si="0"/>
        <v>0</v>
      </c>
      <c r="M33" s="44" t="e">
        <f t="shared" si="22"/>
        <v>#DIV/0!</v>
      </c>
      <c r="N33" s="3">
        <f t="shared" si="19"/>
        <v>0.61667861434734905</v>
      </c>
      <c r="O33" s="3" t="e">
        <f t="shared" si="5"/>
        <v>#DIV/0!</v>
      </c>
      <c r="Q33" s="12" t="e">
        <f t="shared" si="20"/>
        <v>#DIV/0!</v>
      </c>
      <c r="R33" s="26">
        <v>0.96</v>
      </c>
    </row>
    <row r="34" spans="3:22">
      <c r="C34" t="s">
        <v>47</v>
      </c>
      <c r="D34" s="20">
        <v>459</v>
      </c>
      <c r="G34" s="20">
        <v>457</v>
      </c>
      <c r="I34">
        <v>13</v>
      </c>
      <c r="J34">
        <f t="shared" si="18"/>
        <v>19</v>
      </c>
      <c r="K34">
        <f t="shared" si="21"/>
        <v>9</v>
      </c>
      <c r="L34" s="39">
        <f t="shared" si="0"/>
        <v>0</v>
      </c>
      <c r="M34" s="44" t="e">
        <f t="shared" si="22"/>
        <v>#DIV/0!</v>
      </c>
      <c r="N34" s="3">
        <f t="shared" si="19"/>
        <v>0.64542541435212419</v>
      </c>
      <c r="O34" s="3" t="e">
        <f t="shared" si="5"/>
        <v>#DIV/0!</v>
      </c>
      <c r="Q34" s="12" t="e">
        <f t="shared" si="20"/>
        <v>#DIV/0!</v>
      </c>
      <c r="R34" s="26">
        <v>0.89</v>
      </c>
    </row>
    <row r="35" spans="3:22">
      <c r="C35" s="28" t="s">
        <v>48</v>
      </c>
      <c r="D35" s="29">
        <v>493</v>
      </c>
      <c r="G35" s="20">
        <v>491</v>
      </c>
      <c r="I35">
        <v>13</v>
      </c>
      <c r="J35">
        <f t="shared" si="18"/>
        <v>18</v>
      </c>
      <c r="K35">
        <f t="shared" si="21"/>
        <v>10</v>
      </c>
      <c r="L35" s="39">
        <f t="shared" si="0"/>
        <v>0</v>
      </c>
      <c r="M35" s="44" t="e">
        <f t="shared" si="22"/>
        <v>#DIV/0!</v>
      </c>
      <c r="N35" s="3">
        <f t="shared" si="19"/>
        <v>0.67042727205784769</v>
      </c>
      <c r="O35" s="3" t="e">
        <f t="shared" si="5"/>
        <v>#DIV/0!</v>
      </c>
      <c r="Q35" s="12" t="e">
        <f t="shared" si="20"/>
        <v>#DIV/0!</v>
      </c>
      <c r="R35" s="26">
        <v>0.78</v>
      </c>
    </row>
    <row r="36" spans="3:22">
      <c r="D36" s="2"/>
    </row>
    <row r="37" spans="3:22">
      <c r="D37" s="2"/>
      <c r="N37" s="39"/>
      <c r="O37" s="44"/>
    </row>
    <row r="38" spans="3:22">
      <c r="J38" s="20" t="s">
        <v>117</v>
      </c>
      <c r="K38" s="14"/>
      <c r="L38" s="14"/>
      <c r="M38" s="14"/>
      <c r="N38" s="47">
        <f>SUMIF(M5:M35,"&gt;0")</f>
        <v>0</v>
      </c>
      <c r="O38" s="44"/>
    </row>
    <row r="39" spans="3:22">
      <c r="C39" s="24"/>
      <c r="D39" s="24"/>
      <c r="E39" s="24"/>
      <c r="F39" s="24"/>
      <c r="G39" s="24"/>
      <c r="J39" s="20" t="s">
        <v>118</v>
      </c>
      <c r="K39" s="14"/>
      <c r="L39" s="14"/>
      <c r="M39" s="14"/>
      <c r="N39" s="47">
        <f>N38/N40</f>
        <v>0</v>
      </c>
      <c r="O39" s="44"/>
    </row>
    <row r="40" spans="3:22">
      <c r="C40" s="24"/>
      <c r="D40" s="24"/>
      <c r="E40" s="24"/>
      <c r="F40" s="24"/>
      <c r="G40" s="24"/>
      <c r="J40" s="14" t="s">
        <v>51</v>
      </c>
      <c r="K40" s="14"/>
      <c r="L40" s="14"/>
      <c r="M40" s="14"/>
      <c r="N40" s="49">
        <f>A2*EXP(N41*A4)</f>
        <v>6.2222999999999993E-11</v>
      </c>
      <c r="O40" s="4"/>
    </row>
    <row r="41" spans="3:22">
      <c r="C41" s="24"/>
      <c r="D41" s="24"/>
      <c r="E41" s="24"/>
      <c r="F41" s="24"/>
      <c r="G41" s="24"/>
      <c r="J41" s="50" t="s">
        <v>119</v>
      </c>
      <c r="K41" s="28"/>
      <c r="L41" s="28"/>
      <c r="M41" s="28"/>
      <c r="N41" s="51">
        <f>SUMIF(O5:O35, "&gt;0")*100</f>
        <v>0</v>
      </c>
      <c r="O41" s="4"/>
    </row>
    <row r="44" spans="3:22">
      <c r="C44" s="42" t="s">
        <v>120</v>
      </c>
      <c r="D44" s="42"/>
      <c r="E44" s="2"/>
      <c r="F44" s="2"/>
      <c r="G44" s="2"/>
      <c r="L44" s="39"/>
    </row>
    <row r="45" spans="3:22">
      <c r="C45" s="43"/>
      <c r="D45" s="9" t="s">
        <v>98</v>
      </c>
      <c r="E45" s="9"/>
      <c r="F45" s="53" t="s">
        <v>99</v>
      </c>
      <c r="G45" s="53"/>
      <c r="H45" s="53" t="s">
        <v>99</v>
      </c>
      <c r="L45" s="39" t="str">
        <f>F45</f>
        <v>peak area</v>
      </c>
      <c r="U45" s="14"/>
      <c r="V45" s="14"/>
    </row>
    <row r="46" spans="3:22" ht="15.75">
      <c r="C46" t="s">
        <v>101</v>
      </c>
      <c r="D46" s="11" t="s">
        <v>5</v>
      </c>
      <c r="E46" s="2" t="s">
        <v>102</v>
      </c>
      <c r="F46" s="2" t="s">
        <v>103</v>
      </c>
      <c r="G46" s="11" t="s">
        <v>5</v>
      </c>
      <c r="H46" s="2" t="s">
        <v>104</v>
      </c>
      <c r="I46" s="14" t="s">
        <v>8</v>
      </c>
      <c r="J46" s="14" t="s">
        <v>9</v>
      </c>
      <c r="K46" s="14" t="s">
        <v>10</v>
      </c>
      <c r="L46" s="39" t="str">
        <f>F46</f>
        <v>most ab</v>
      </c>
      <c r="M46" s="14" t="s">
        <v>105</v>
      </c>
      <c r="N46" s="14" t="s">
        <v>106</v>
      </c>
      <c r="O46" s="14" t="s">
        <v>13</v>
      </c>
      <c r="Q46" s="14" t="s">
        <v>3</v>
      </c>
      <c r="R46" s="14" t="s">
        <v>107</v>
      </c>
    </row>
    <row r="47" spans="3:22">
      <c r="C47" s="17" t="s">
        <v>19</v>
      </c>
      <c r="D47" s="18">
        <v>79</v>
      </c>
      <c r="G47" s="18">
        <v>81</v>
      </c>
      <c r="L47" s="39">
        <f t="shared" ref="L47:L78" si="23">F47</f>
        <v>0</v>
      </c>
      <c r="M47" s="14"/>
      <c r="N47" s="14"/>
      <c r="T47" s="24"/>
    </row>
    <row r="48" spans="3:22">
      <c r="C48" t="s">
        <v>61</v>
      </c>
      <c r="D48" s="38">
        <v>299</v>
      </c>
      <c r="G48" s="38">
        <v>301</v>
      </c>
      <c r="I48">
        <v>14</v>
      </c>
      <c r="J48">
        <v>26</v>
      </c>
      <c r="K48">
        <v>4</v>
      </c>
      <c r="L48" s="39">
        <f t="shared" si="23"/>
        <v>0</v>
      </c>
      <c r="M48" s="44" t="e">
        <f t="shared" ref="M48:M54" si="24">(L48/$L$47)</f>
        <v>#DIV/0!</v>
      </c>
      <c r="N48" s="3">
        <f>(K48*35.453)/(I48*12.0107+J48*1.00794+K48*35.453)</f>
        <v>0.42184829834014065</v>
      </c>
      <c r="O48" s="3" t="e">
        <f t="shared" ref="O48:O54" si="25">(M48*N48)/$N$81</f>
        <v>#DIV/0!</v>
      </c>
      <c r="R48" s="27">
        <v>0.96</v>
      </c>
      <c r="T48" s="24"/>
    </row>
    <row r="49" spans="3:20">
      <c r="C49" t="s">
        <v>62</v>
      </c>
      <c r="D49" s="2">
        <v>335</v>
      </c>
      <c r="G49" s="2">
        <v>333</v>
      </c>
      <c r="I49">
        <v>14</v>
      </c>
      <c r="J49">
        <f t="shared" ref="J49:J54" si="26">J48-1</f>
        <v>25</v>
      </c>
      <c r="K49">
        <f t="shared" ref="K49:K54" si="27">K48+1</f>
        <v>5</v>
      </c>
      <c r="L49" s="39">
        <f t="shared" si="23"/>
        <v>0</v>
      </c>
      <c r="M49" s="44" t="e">
        <f t="shared" si="24"/>
        <v>#DIV/0!</v>
      </c>
      <c r="N49" s="3">
        <f t="shared" ref="N49:N54" si="28">(K49*35.453)/(I49*12.0107+J49*1.00794+K49*35.453)</f>
        <v>0.4783017770813946</v>
      </c>
      <c r="O49" s="3" t="e">
        <f t="shared" si="25"/>
        <v>#DIV/0!</v>
      </c>
      <c r="Q49" s="12" t="e">
        <f>H49/F49</f>
        <v>#DIV/0!</v>
      </c>
      <c r="R49" s="27">
        <v>0.78</v>
      </c>
      <c r="T49" s="24"/>
    </row>
    <row r="50" spans="3:20">
      <c r="C50" t="s">
        <v>63</v>
      </c>
      <c r="D50" s="2">
        <v>369</v>
      </c>
      <c r="G50" s="2">
        <v>371</v>
      </c>
      <c r="I50">
        <v>14</v>
      </c>
      <c r="J50">
        <f t="shared" si="26"/>
        <v>24</v>
      </c>
      <c r="K50">
        <f t="shared" si="27"/>
        <v>6</v>
      </c>
      <c r="L50" s="39">
        <f t="shared" si="23"/>
        <v>0</v>
      </c>
      <c r="M50" s="44" t="e">
        <f t="shared" si="24"/>
        <v>#DIV/0!</v>
      </c>
      <c r="N50" s="3">
        <f t="shared" si="28"/>
        <v>0.52515395559296696</v>
      </c>
      <c r="O50" s="3" t="e">
        <f t="shared" si="25"/>
        <v>#DIV/0!</v>
      </c>
      <c r="Q50" s="12" t="e">
        <f t="shared" ref="Q50:Q78" si="29">H50/F50</f>
        <v>#DIV/0!</v>
      </c>
      <c r="R50" s="12">
        <v>0.64</v>
      </c>
      <c r="T50" s="24"/>
    </row>
    <row r="51" spans="3:20">
      <c r="C51" t="s">
        <v>64</v>
      </c>
      <c r="D51" s="2">
        <v>403</v>
      </c>
      <c r="G51" s="2">
        <v>405</v>
      </c>
      <c r="I51">
        <v>14</v>
      </c>
      <c r="J51">
        <f t="shared" si="26"/>
        <v>23</v>
      </c>
      <c r="K51">
        <f t="shared" si="27"/>
        <v>7</v>
      </c>
      <c r="L51" s="39">
        <f t="shared" si="23"/>
        <v>0</v>
      </c>
      <c r="M51" s="44" t="e">
        <f t="shared" si="24"/>
        <v>#DIV/0!</v>
      </c>
      <c r="N51" s="3">
        <f t="shared" si="28"/>
        <v>0.56466227270768454</v>
      </c>
      <c r="O51" s="3" t="e">
        <f t="shared" si="25"/>
        <v>#DIV/0!</v>
      </c>
      <c r="Q51" s="12" t="e">
        <f t="shared" si="29"/>
        <v>#DIV/0!</v>
      </c>
      <c r="R51" s="12">
        <v>0.8</v>
      </c>
      <c r="T51" s="24"/>
    </row>
    <row r="52" spans="3:20">
      <c r="C52" t="s">
        <v>65</v>
      </c>
      <c r="D52" s="2">
        <v>437</v>
      </c>
      <c r="G52" s="2">
        <v>439</v>
      </c>
      <c r="I52">
        <v>14</v>
      </c>
      <c r="J52">
        <f t="shared" si="26"/>
        <v>22</v>
      </c>
      <c r="K52">
        <f t="shared" si="27"/>
        <v>8</v>
      </c>
      <c r="L52" s="39">
        <f t="shared" si="23"/>
        <v>0</v>
      </c>
      <c r="M52" s="44" t="e">
        <f t="shared" si="24"/>
        <v>#DIV/0!</v>
      </c>
      <c r="N52" s="3">
        <f t="shared" si="28"/>
        <v>0.59842791351498803</v>
      </c>
      <c r="O52" s="3" t="e">
        <f t="shared" si="25"/>
        <v>#DIV/0!</v>
      </c>
      <c r="Q52" s="12" t="e">
        <f t="shared" si="29"/>
        <v>#DIV/0!</v>
      </c>
      <c r="R52" s="12">
        <v>0.96</v>
      </c>
      <c r="T52" s="24"/>
    </row>
    <row r="53" spans="3:20">
      <c r="C53" t="s">
        <v>66</v>
      </c>
      <c r="D53" s="2">
        <v>473</v>
      </c>
      <c r="G53" s="2">
        <v>471</v>
      </c>
      <c r="I53">
        <v>14</v>
      </c>
      <c r="J53">
        <f t="shared" si="26"/>
        <v>21</v>
      </c>
      <c r="K53">
        <f t="shared" si="27"/>
        <v>9</v>
      </c>
      <c r="L53" s="39">
        <f t="shared" si="23"/>
        <v>0</v>
      </c>
      <c r="M53" s="44" t="e">
        <f t="shared" si="24"/>
        <v>#DIV/0!</v>
      </c>
      <c r="N53" s="3">
        <f t="shared" si="28"/>
        <v>0.6276181243372998</v>
      </c>
      <c r="O53" s="3" t="e">
        <f t="shared" si="25"/>
        <v>#DIV/0!</v>
      </c>
      <c r="Q53" s="12" t="e">
        <f t="shared" si="29"/>
        <v>#DIV/0!</v>
      </c>
      <c r="R53" s="12">
        <v>0.89</v>
      </c>
      <c r="T53" s="24"/>
    </row>
    <row r="54" spans="3:20">
      <c r="C54" t="s">
        <v>67</v>
      </c>
      <c r="D54" s="2">
        <v>507</v>
      </c>
      <c r="G54" s="2">
        <v>505</v>
      </c>
      <c r="I54">
        <v>14</v>
      </c>
      <c r="J54">
        <f t="shared" si="26"/>
        <v>20</v>
      </c>
      <c r="K54">
        <f t="shared" si="27"/>
        <v>10</v>
      </c>
      <c r="L54" s="39">
        <f t="shared" si="23"/>
        <v>0</v>
      </c>
      <c r="M54" s="44" t="e">
        <f t="shared" si="24"/>
        <v>#DIV/0!</v>
      </c>
      <c r="N54" s="3">
        <f t="shared" si="28"/>
        <v>0.6531038876012133</v>
      </c>
      <c r="O54" s="3" t="e">
        <f t="shared" si="25"/>
        <v>#DIV/0!</v>
      </c>
      <c r="Q54" s="12" t="e">
        <f t="shared" si="29"/>
        <v>#DIV/0!</v>
      </c>
      <c r="R54" s="12">
        <v>0.78</v>
      </c>
      <c r="T54" s="24"/>
    </row>
    <row r="55" spans="3:20">
      <c r="C55" s="17" t="s">
        <v>19</v>
      </c>
      <c r="D55" s="18">
        <v>79</v>
      </c>
      <c r="G55" s="18">
        <v>81</v>
      </c>
      <c r="L55" s="39">
        <f t="shared" si="23"/>
        <v>0</v>
      </c>
      <c r="O55" s="3"/>
      <c r="Q55" s="12"/>
      <c r="R55" s="12"/>
      <c r="S55" s="52"/>
      <c r="T55" s="24"/>
    </row>
    <row r="56" spans="3:20">
      <c r="C56" t="s">
        <v>121</v>
      </c>
      <c r="D56" s="38">
        <v>313</v>
      </c>
      <c r="G56" s="38">
        <v>315</v>
      </c>
      <c r="I56" s="37">
        <v>15</v>
      </c>
      <c r="J56" s="37">
        <v>28</v>
      </c>
      <c r="K56" s="37">
        <v>4</v>
      </c>
      <c r="L56" s="39">
        <f t="shared" si="23"/>
        <v>0</v>
      </c>
      <c r="M56" s="44" t="e">
        <f t="shared" ref="M56:M62" si="30">(L56/$L$55)</f>
        <v>#DIV/0!</v>
      </c>
      <c r="N56" s="3">
        <f t="shared" ref="N56:N62" si="31">(K56*35.453)/(I56*12.0107+J56*1.00794+K56*35.453)</f>
        <v>0.40495173515130806</v>
      </c>
      <c r="O56" s="3" t="e">
        <f t="shared" ref="O56:O62" si="32">(M56*N56)/$N$81</f>
        <v>#DIV/0!</v>
      </c>
      <c r="Q56" s="12" t="e">
        <f t="shared" si="29"/>
        <v>#DIV/0!</v>
      </c>
      <c r="R56" s="27">
        <v>0.96</v>
      </c>
      <c r="S56" s="52"/>
      <c r="T56" s="24"/>
    </row>
    <row r="57" spans="3:20">
      <c r="C57" t="s">
        <v>122</v>
      </c>
      <c r="D57" s="2">
        <v>349</v>
      </c>
      <c r="G57" s="2">
        <v>347</v>
      </c>
      <c r="I57">
        <v>15</v>
      </c>
      <c r="J57">
        <f t="shared" ref="J57:J62" si="33">J56-1</f>
        <v>27</v>
      </c>
      <c r="K57">
        <f t="shared" ref="K57:K62" si="34">K56+1</f>
        <v>5</v>
      </c>
      <c r="L57" s="39">
        <f t="shared" si="23"/>
        <v>0</v>
      </c>
      <c r="M57" s="44" t="e">
        <f t="shared" si="30"/>
        <v>#DIV/0!</v>
      </c>
      <c r="N57" s="3">
        <f t="shared" si="31"/>
        <v>0.46085964877068908</v>
      </c>
      <c r="O57" s="3" t="e">
        <f t="shared" si="32"/>
        <v>#DIV/0!</v>
      </c>
      <c r="Q57" s="12" t="e">
        <f t="shared" si="29"/>
        <v>#DIV/0!</v>
      </c>
      <c r="R57" s="27">
        <v>0.78</v>
      </c>
      <c r="S57" s="52"/>
      <c r="T57" s="24"/>
    </row>
    <row r="58" spans="3:20">
      <c r="C58" t="s">
        <v>70</v>
      </c>
      <c r="D58" s="2">
        <v>383</v>
      </c>
      <c r="G58" s="2">
        <v>385</v>
      </c>
      <c r="I58">
        <v>15</v>
      </c>
      <c r="J58">
        <f t="shared" si="33"/>
        <v>26</v>
      </c>
      <c r="K58">
        <f t="shared" si="34"/>
        <v>6</v>
      </c>
      <c r="L58" s="39">
        <f t="shared" si="23"/>
        <v>0</v>
      </c>
      <c r="M58" s="44" t="e">
        <f t="shared" si="30"/>
        <v>#DIV/0!</v>
      </c>
      <c r="N58" s="3">
        <f t="shared" si="31"/>
        <v>0.50757729447400335</v>
      </c>
      <c r="O58" s="3" t="e">
        <f t="shared" si="32"/>
        <v>#DIV/0!</v>
      </c>
      <c r="Q58" s="12" t="e">
        <f t="shared" si="29"/>
        <v>#DIV/0!</v>
      </c>
      <c r="R58" s="27">
        <v>0.64</v>
      </c>
      <c r="S58" s="52"/>
      <c r="T58" s="24"/>
    </row>
    <row r="59" spans="3:20">
      <c r="C59" t="s">
        <v>123</v>
      </c>
      <c r="D59" s="2">
        <v>417</v>
      </c>
      <c r="G59" s="2">
        <v>419</v>
      </c>
      <c r="I59">
        <v>15</v>
      </c>
      <c r="J59">
        <f t="shared" si="33"/>
        <v>25</v>
      </c>
      <c r="K59">
        <f t="shared" si="34"/>
        <v>7</v>
      </c>
      <c r="L59" s="39">
        <f t="shared" si="23"/>
        <v>0</v>
      </c>
      <c r="M59" s="44" t="e">
        <f t="shared" si="30"/>
        <v>#DIV/0!</v>
      </c>
      <c r="N59" s="3">
        <f t="shared" si="31"/>
        <v>0.54719864176570454</v>
      </c>
      <c r="O59" s="3" t="e">
        <f t="shared" si="32"/>
        <v>#DIV/0!</v>
      </c>
      <c r="Q59" s="12" t="e">
        <f t="shared" si="29"/>
        <v>#DIV/0!</v>
      </c>
      <c r="R59" s="26">
        <v>0.8</v>
      </c>
      <c r="S59" s="52"/>
      <c r="T59" s="24"/>
    </row>
    <row r="60" spans="3:20">
      <c r="C60" t="s">
        <v>124</v>
      </c>
      <c r="D60" s="2">
        <v>451</v>
      </c>
      <c r="G60" s="2">
        <v>453</v>
      </c>
      <c r="I60">
        <v>15</v>
      </c>
      <c r="J60">
        <f t="shared" si="33"/>
        <v>24</v>
      </c>
      <c r="K60">
        <f t="shared" si="34"/>
        <v>8</v>
      </c>
      <c r="L60" s="39">
        <f t="shared" si="23"/>
        <v>0</v>
      </c>
      <c r="M60" s="44" t="e">
        <f t="shared" si="30"/>
        <v>#DIV/0!</v>
      </c>
      <c r="N60" s="3">
        <f t="shared" si="31"/>
        <v>0.58122642579315431</v>
      </c>
      <c r="O60" s="3" t="e">
        <f t="shared" si="32"/>
        <v>#DIV/0!</v>
      </c>
      <c r="Q60" s="12" t="e">
        <f t="shared" si="29"/>
        <v>#DIV/0!</v>
      </c>
      <c r="R60" s="26">
        <v>0.96</v>
      </c>
      <c r="S60" s="52"/>
      <c r="T60" s="24"/>
    </row>
    <row r="61" spans="3:20">
      <c r="C61" t="s">
        <v>125</v>
      </c>
      <c r="D61" s="2">
        <v>487</v>
      </c>
      <c r="G61" s="2">
        <v>485</v>
      </c>
      <c r="I61">
        <v>15</v>
      </c>
      <c r="J61">
        <f t="shared" si="33"/>
        <v>23</v>
      </c>
      <c r="K61">
        <f t="shared" si="34"/>
        <v>9</v>
      </c>
      <c r="L61" s="39">
        <f t="shared" si="23"/>
        <v>0</v>
      </c>
      <c r="M61" s="44" t="e">
        <f t="shared" si="30"/>
        <v>#DIV/0!</v>
      </c>
      <c r="N61" s="3">
        <f t="shared" si="31"/>
        <v>0.61076705851221813</v>
      </c>
      <c r="O61" s="3" t="e">
        <f t="shared" si="32"/>
        <v>#DIV/0!</v>
      </c>
      <c r="Q61" s="12" t="e">
        <f t="shared" si="29"/>
        <v>#DIV/0!</v>
      </c>
      <c r="R61" s="26">
        <v>0.89</v>
      </c>
      <c r="S61" s="52"/>
      <c r="T61" s="24"/>
    </row>
    <row r="62" spans="3:20">
      <c r="C62" t="s">
        <v>126</v>
      </c>
      <c r="D62" s="2">
        <v>521</v>
      </c>
      <c r="G62" s="2">
        <v>519</v>
      </c>
      <c r="I62">
        <v>15</v>
      </c>
      <c r="J62">
        <f t="shared" si="33"/>
        <v>22</v>
      </c>
      <c r="K62">
        <f t="shared" si="34"/>
        <v>10</v>
      </c>
      <c r="L62" s="39">
        <f t="shared" si="23"/>
        <v>0</v>
      </c>
      <c r="M62" s="44" t="e">
        <f t="shared" si="30"/>
        <v>#DIV/0!</v>
      </c>
      <c r="N62" s="3">
        <f t="shared" si="31"/>
        <v>0.63665320212694931</v>
      </c>
      <c r="O62" s="3" t="e">
        <f t="shared" si="32"/>
        <v>#DIV/0!</v>
      </c>
      <c r="Q62" s="12" t="e">
        <f t="shared" si="29"/>
        <v>#DIV/0!</v>
      </c>
      <c r="R62" s="26">
        <v>0.78</v>
      </c>
      <c r="S62" s="52"/>
      <c r="T62" s="24"/>
    </row>
    <row r="63" spans="3:20">
      <c r="C63" s="17" t="s">
        <v>19</v>
      </c>
      <c r="D63" s="18">
        <v>79</v>
      </c>
      <c r="E63" s="19"/>
      <c r="F63" s="19"/>
      <c r="G63" s="18">
        <v>81</v>
      </c>
      <c r="L63" s="39">
        <f t="shared" si="23"/>
        <v>0</v>
      </c>
      <c r="M63" s="44"/>
      <c r="O63" s="3"/>
      <c r="Q63" s="12"/>
      <c r="R63" s="26"/>
      <c r="S63" s="52"/>
      <c r="T63" s="24"/>
    </row>
    <row r="64" spans="3:20">
      <c r="C64" t="s">
        <v>127</v>
      </c>
      <c r="D64" s="38">
        <v>327</v>
      </c>
      <c r="F64" s="21"/>
      <c r="G64" s="38">
        <v>329</v>
      </c>
      <c r="I64" s="37">
        <v>16</v>
      </c>
      <c r="J64" s="37">
        <v>30</v>
      </c>
      <c r="K64" s="37">
        <v>4</v>
      </c>
      <c r="L64" s="39">
        <f t="shared" si="23"/>
        <v>0</v>
      </c>
      <c r="M64" s="44" t="e">
        <f t="shared" ref="M64:M70" si="35">(L64/$L$63)</f>
        <v>#DIV/0!</v>
      </c>
      <c r="N64" s="3">
        <f t="shared" ref="N64:N70" si="36">(K64*35.453)/(I64*12.0107+J64*1.00794+K64*35.453)</f>
        <v>0.38935658366037801</v>
      </c>
      <c r="O64" s="3" t="e">
        <f t="shared" ref="O64:O70" si="37">(M64*N64)/$N$81</f>
        <v>#DIV/0!</v>
      </c>
      <c r="Q64" s="12" t="e">
        <f t="shared" si="29"/>
        <v>#DIV/0!</v>
      </c>
      <c r="R64" s="27">
        <v>0.96</v>
      </c>
      <c r="S64" s="52"/>
      <c r="T64" s="24"/>
    </row>
    <row r="65" spans="3:22">
      <c r="C65" t="s">
        <v>128</v>
      </c>
      <c r="D65" s="2">
        <v>363</v>
      </c>
      <c r="G65" s="2">
        <v>361</v>
      </c>
      <c r="I65">
        <v>16</v>
      </c>
      <c r="J65">
        <f t="shared" ref="J65:J70" si="38">J64-1</f>
        <v>29</v>
      </c>
      <c r="K65">
        <f t="shared" ref="K65:K70" si="39">K64+1</f>
        <v>5</v>
      </c>
      <c r="L65" s="39">
        <f t="shared" si="23"/>
        <v>0</v>
      </c>
      <c r="M65" s="44" t="e">
        <f t="shared" si="35"/>
        <v>#DIV/0!</v>
      </c>
      <c r="N65" s="3">
        <f t="shared" si="36"/>
        <v>0.44464487933095753</v>
      </c>
      <c r="O65" s="3" t="e">
        <f t="shared" si="37"/>
        <v>#DIV/0!</v>
      </c>
      <c r="Q65" s="12" t="e">
        <f t="shared" si="29"/>
        <v>#DIV/0!</v>
      </c>
      <c r="R65" s="27">
        <v>0.78</v>
      </c>
      <c r="S65" s="52"/>
      <c r="T65" s="24"/>
    </row>
    <row r="66" spans="3:22">
      <c r="C66" t="s">
        <v>129</v>
      </c>
      <c r="D66" s="2">
        <v>397</v>
      </c>
      <c r="G66" s="2">
        <v>399</v>
      </c>
      <c r="I66">
        <v>16</v>
      </c>
      <c r="J66">
        <f t="shared" si="38"/>
        <v>28</v>
      </c>
      <c r="K66">
        <f t="shared" si="39"/>
        <v>6</v>
      </c>
      <c r="L66" s="39">
        <f t="shared" si="23"/>
        <v>0</v>
      </c>
      <c r="M66" s="44" t="e">
        <f t="shared" si="35"/>
        <v>#DIV/0!</v>
      </c>
      <c r="N66" s="3">
        <f t="shared" si="36"/>
        <v>0.49113909507648285</v>
      </c>
      <c r="O66" s="3" t="e">
        <f t="shared" si="37"/>
        <v>#DIV/0!</v>
      </c>
      <c r="Q66" s="12" t="e">
        <f t="shared" si="29"/>
        <v>#DIV/0!</v>
      </c>
      <c r="R66" s="27">
        <v>0.64</v>
      </c>
      <c r="S66" s="52"/>
      <c r="T66" s="24"/>
    </row>
    <row r="67" spans="3:22">
      <c r="C67" t="s">
        <v>130</v>
      </c>
      <c r="D67" s="2">
        <v>431</v>
      </c>
      <c r="G67" s="2">
        <v>433</v>
      </c>
      <c r="I67">
        <v>16</v>
      </c>
      <c r="J67">
        <f t="shared" si="38"/>
        <v>27</v>
      </c>
      <c r="K67">
        <f t="shared" si="39"/>
        <v>7</v>
      </c>
      <c r="L67" s="39">
        <f t="shared" si="23"/>
        <v>0</v>
      </c>
      <c r="M67" s="44" t="e">
        <f t="shared" si="35"/>
        <v>#DIV/0!</v>
      </c>
      <c r="N67" s="3">
        <f t="shared" si="36"/>
        <v>0.53078281991026621</v>
      </c>
      <c r="O67" s="3" t="e">
        <f t="shared" si="37"/>
        <v>#DIV/0!</v>
      </c>
      <c r="Q67" s="12" t="e">
        <f t="shared" si="29"/>
        <v>#DIV/0!</v>
      </c>
      <c r="R67" s="26">
        <v>0.8</v>
      </c>
      <c r="S67" s="52"/>
      <c r="T67" s="24"/>
    </row>
    <row r="68" spans="3:22">
      <c r="C68" t="s">
        <v>79</v>
      </c>
      <c r="D68" s="2">
        <v>465</v>
      </c>
      <c r="G68" s="2">
        <v>467</v>
      </c>
      <c r="I68">
        <v>16</v>
      </c>
      <c r="J68">
        <f t="shared" si="38"/>
        <v>26</v>
      </c>
      <c r="K68">
        <f t="shared" si="39"/>
        <v>8</v>
      </c>
      <c r="L68" s="39">
        <f t="shared" si="23"/>
        <v>0</v>
      </c>
      <c r="M68" s="44" t="e">
        <f t="shared" si="35"/>
        <v>#DIV/0!</v>
      </c>
      <c r="N68" s="3">
        <f t="shared" si="36"/>
        <v>0.56498620203710892</v>
      </c>
      <c r="O68" s="3" t="e">
        <f t="shared" si="37"/>
        <v>#DIV/0!</v>
      </c>
      <c r="Q68" s="12" t="e">
        <f t="shared" si="29"/>
        <v>#DIV/0!</v>
      </c>
      <c r="R68" s="26">
        <v>0.96</v>
      </c>
      <c r="S68" s="52"/>
      <c r="T68" s="24"/>
    </row>
    <row r="69" spans="3:22">
      <c r="C69" t="s">
        <v>131</v>
      </c>
      <c r="D69" s="2">
        <v>501</v>
      </c>
      <c r="G69" s="2">
        <v>499</v>
      </c>
      <c r="I69">
        <v>16</v>
      </c>
      <c r="J69">
        <f t="shared" si="38"/>
        <v>25</v>
      </c>
      <c r="K69">
        <f t="shared" si="39"/>
        <v>9</v>
      </c>
      <c r="L69" s="39">
        <f t="shared" si="23"/>
        <v>0</v>
      </c>
      <c r="M69" s="44" t="e">
        <f t="shared" si="35"/>
        <v>#DIV/0!</v>
      </c>
      <c r="N69" s="3">
        <f t="shared" si="36"/>
        <v>0.59479720911695422</v>
      </c>
      <c r="O69" s="3" t="e">
        <f t="shared" si="37"/>
        <v>#DIV/0!</v>
      </c>
      <c r="Q69" s="12" t="e">
        <f t="shared" si="29"/>
        <v>#DIV/0!</v>
      </c>
      <c r="R69" s="26">
        <v>0.89</v>
      </c>
      <c r="S69" s="52"/>
      <c r="T69" s="24"/>
    </row>
    <row r="70" spans="3:22">
      <c r="C70" t="s">
        <v>132</v>
      </c>
      <c r="D70" s="2">
        <v>535</v>
      </c>
      <c r="G70" s="2">
        <v>533</v>
      </c>
      <c r="I70">
        <v>16</v>
      </c>
      <c r="J70">
        <f t="shared" si="38"/>
        <v>24</v>
      </c>
      <c r="K70">
        <f t="shared" si="39"/>
        <v>10</v>
      </c>
      <c r="L70" s="39">
        <f t="shared" si="23"/>
        <v>0</v>
      </c>
      <c r="M70" s="44" t="e">
        <f t="shared" si="35"/>
        <v>#DIV/0!</v>
      </c>
      <c r="N70" s="3">
        <f t="shared" si="36"/>
        <v>0.62101089005033117</v>
      </c>
      <c r="O70" s="3" t="e">
        <f t="shared" si="37"/>
        <v>#DIV/0!</v>
      </c>
      <c r="Q70" s="12" t="e">
        <f t="shared" si="29"/>
        <v>#DIV/0!</v>
      </c>
      <c r="R70" s="26">
        <v>0.78</v>
      </c>
      <c r="S70" s="52"/>
      <c r="T70" s="24"/>
    </row>
    <row r="71" spans="3:22">
      <c r="C71" s="17" t="s">
        <v>19</v>
      </c>
      <c r="D71" s="18">
        <v>79</v>
      </c>
      <c r="E71" s="19"/>
      <c r="F71" s="19"/>
      <c r="G71" s="18">
        <v>81</v>
      </c>
      <c r="L71" s="39">
        <f t="shared" si="23"/>
        <v>0</v>
      </c>
      <c r="O71" s="3"/>
      <c r="Q71" s="12"/>
      <c r="R71" s="26"/>
      <c r="S71" s="52"/>
      <c r="T71" s="24"/>
    </row>
    <row r="72" spans="3:22">
      <c r="C72" t="s">
        <v>133</v>
      </c>
      <c r="D72" s="38">
        <v>341</v>
      </c>
      <c r="F72" s="4"/>
      <c r="G72" s="38">
        <v>343</v>
      </c>
      <c r="I72" s="37">
        <v>17</v>
      </c>
      <c r="J72" s="37">
        <v>32</v>
      </c>
      <c r="K72" s="37">
        <v>4</v>
      </c>
      <c r="L72" s="39">
        <f>F72</f>
        <v>0</v>
      </c>
      <c r="M72" s="44" t="e">
        <f t="shared" ref="M72:M78" si="40">(L72/$L$71)</f>
        <v>#DIV/0!</v>
      </c>
      <c r="N72" s="3">
        <f t="shared" ref="N72:N78" si="41">(K72*35.453)/(I72*12.0107+J72*1.00794+K72*35.453)</f>
        <v>0.37491806301252428</v>
      </c>
      <c r="O72" s="3" t="e">
        <f t="shared" ref="O72:O78" si="42">(M72*N72)/$N$81</f>
        <v>#DIV/0!</v>
      </c>
      <c r="Q72" s="12" t="e">
        <f>H72/F72</f>
        <v>#DIV/0!</v>
      </c>
      <c r="R72" s="27">
        <v>0.96</v>
      </c>
      <c r="S72" s="52"/>
      <c r="T72" s="24"/>
    </row>
    <row r="73" spans="3:22">
      <c r="C73" t="s">
        <v>134</v>
      </c>
      <c r="D73" s="2">
        <v>377</v>
      </c>
      <c r="G73" s="2">
        <v>375</v>
      </c>
      <c r="I73">
        <v>17</v>
      </c>
      <c r="J73">
        <f t="shared" ref="J73:J78" si="43">J72-1</f>
        <v>31</v>
      </c>
      <c r="K73">
        <f t="shared" ref="K73:K78" si="44">K72+1</f>
        <v>5</v>
      </c>
      <c r="L73" s="39">
        <f>F73</f>
        <v>0</v>
      </c>
      <c r="M73" s="44" t="e">
        <f t="shared" si="40"/>
        <v>#DIV/0!</v>
      </c>
      <c r="N73" s="3">
        <f t="shared" si="41"/>
        <v>0.42953232261925234</v>
      </c>
      <c r="O73" s="3" t="e">
        <f t="shared" si="42"/>
        <v>#DIV/0!</v>
      </c>
      <c r="Q73" s="12" t="e">
        <f>H73/F73</f>
        <v>#DIV/0!</v>
      </c>
      <c r="R73" s="27">
        <v>0.78</v>
      </c>
      <c r="S73" s="52"/>
      <c r="T73" s="24"/>
    </row>
    <row r="74" spans="3:22">
      <c r="C74" t="s">
        <v>135</v>
      </c>
      <c r="D74" s="2">
        <v>411</v>
      </c>
      <c r="G74" s="2">
        <v>413</v>
      </c>
      <c r="I74">
        <v>17</v>
      </c>
      <c r="J74">
        <f t="shared" si="43"/>
        <v>30</v>
      </c>
      <c r="K74">
        <f t="shared" si="44"/>
        <v>6</v>
      </c>
      <c r="L74" s="39">
        <f t="shared" si="23"/>
        <v>0</v>
      </c>
      <c r="M74" s="44" t="e">
        <f t="shared" si="40"/>
        <v>#DIV/0!</v>
      </c>
      <c r="N74" s="3">
        <f t="shared" si="41"/>
        <v>0.47573221785394715</v>
      </c>
      <c r="O74" s="3" t="e">
        <f t="shared" si="42"/>
        <v>#DIV/0!</v>
      </c>
      <c r="Q74" s="12" t="e">
        <f t="shared" si="29"/>
        <v>#DIV/0!</v>
      </c>
      <c r="R74" s="27">
        <v>0.64</v>
      </c>
      <c r="S74" s="52"/>
      <c r="T74" s="24"/>
    </row>
    <row r="75" spans="3:22">
      <c r="C75" t="s">
        <v>136</v>
      </c>
      <c r="D75" s="2">
        <v>445</v>
      </c>
      <c r="G75" s="2">
        <v>447</v>
      </c>
      <c r="I75">
        <v>17</v>
      </c>
      <c r="J75">
        <f t="shared" si="43"/>
        <v>29</v>
      </c>
      <c r="K75">
        <f t="shared" si="44"/>
        <v>7</v>
      </c>
      <c r="L75" s="39">
        <f t="shared" si="23"/>
        <v>0</v>
      </c>
      <c r="M75" s="44" t="e">
        <f t="shared" si="40"/>
        <v>#DIV/0!</v>
      </c>
      <c r="N75" s="3">
        <f t="shared" si="41"/>
        <v>0.51532325175157701</v>
      </c>
      <c r="O75" s="3" t="e">
        <f t="shared" si="42"/>
        <v>#DIV/0!</v>
      </c>
      <c r="Q75" s="12" t="e">
        <f t="shared" si="29"/>
        <v>#DIV/0!</v>
      </c>
      <c r="R75" s="26">
        <v>0.8</v>
      </c>
      <c r="T75" s="24"/>
    </row>
    <row r="76" spans="3:22">
      <c r="C76" t="s">
        <v>137</v>
      </c>
      <c r="D76" s="2">
        <v>479</v>
      </c>
      <c r="G76" s="2">
        <v>481</v>
      </c>
      <c r="I76">
        <v>17</v>
      </c>
      <c r="J76">
        <f t="shared" si="43"/>
        <v>28</v>
      </c>
      <c r="K76">
        <f t="shared" si="44"/>
        <v>8</v>
      </c>
      <c r="L76" s="39">
        <f t="shared" si="23"/>
        <v>0</v>
      </c>
      <c r="M76" s="44" t="e">
        <f t="shared" si="40"/>
        <v>#DIV/0!</v>
      </c>
      <c r="N76" s="3">
        <f t="shared" si="41"/>
        <v>0.54962885556917795</v>
      </c>
      <c r="O76" s="3" t="e">
        <f t="shared" si="42"/>
        <v>#DIV/0!</v>
      </c>
      <c r="Q76" s="12" t="e">
        <f t="shared" si="29"/>
        <v>#DIV/0!</v>
      </c>
      <c r="R76" s="26">
        <v>0.96</v>
      </c>
      <c r="T76" s="24"/>
    </row>
    <row r="77" spans="3:22">
      <c r="C77" t="s">
        <v>138</v>
      </c>
      <c r="D77" s="2">
        <v>515</v>
      </c>
      <c r="G77" s="2">
        <v>513</v>
      </c>
      <c r="I77">
        <v>17</v>
      </c>
      <c r="J77">
        <f t="shared" si="43"/>
        <v>27</v>
      </c>
      <c r="K77">
        <f t="shared" si="44"/>
        <v>9</v>
      </c>
      <c r="L77" s="39">
        <f t="shared" si="23"/>
        <v>0</v>
      </c>
      <c r="M77" s="44" t="e">
        <f t="shared" si="40"/>
        <v>#DIV/0!</v>
      </c>
      <c r="N77" s="3">
        <f t="shared" si="41"/>
        <v>0.57964121346634667</v>
      </c>
      <c r="O77" s="3" t="e">
        <f t="shared" si="42"/>
        <v>#DIV/0!</v>
      </c>
      <c r="Q77" s="12" t="e">
        <f t="shared" si="29"/>
        <v>#DIV/0!</v>
      </c>
      <c r="R77" s="26">
        <v>0.89</v>
      </c>
      <c r="T77" s="24"/>
    </row>
    <row r="78" spans="3:22">
      <c r="C78" t="s">
        <v>88</v>
      </c>
      <c r="D78" s="2">
        <v>549</v>
      </c>
      <c r="G78" s="2">
        <v>547</v>
      </c>
      <c r="I78">
        <v>17</v>
      </c>
      <c r="J78">
        <f t="shared" si="43"/>
        <v>26</v>
      </c>
      <c r="K78">
        <f t="shared" si="44"/>
        <v>10</v>
      </c>
      <c r="L78" s="39">
        <f t="shared" si="23"/>
        <v>0</v>
      </c>
      <c r="M78" s="44" t="e">
        <f t="shared" si="40"/>
        <v>#DIV/0!</v>
      </c>
      <c r="N78" s="3">
        <f t="shared" si="41"/>
        <v>0.60611879600150687</v>
      </c>
      <c r="O78" s="3" t="e">
        <f t="shared" si="42"/>
        <v>#DIV/0!</v>
      </c>
      <c r="Q78" s="12" t="e">
        <f t="shared" si="29"/>
        <v>#DIV/0!</v>
      </c>
      <c r="R78" s="26">
        <v>0.78</v>
      </c>
      <c r="U78" s="4"/>
      <c r="V78" s="4"/>
    </row>
    <row r="79" spans="3:22">
      <c r="D79" s="2"/>
    </row>
    <row r="80" spans="3:22">
      <c r="D80" s="2"/>
      <c r="N80" s="39"/>
      <c r="O80" s="44"/>
    </row>
    <row r="81" spans="3:15">
      <c r="J81" s="20" t="s">
        <v>117</v>
      </c>
      <c r="K81" s="14"/>
      <c r="L81" s="14"/>
      <c r="M81" s="14"/>
      <c r="N81" s="47">
        <f>SUMIF(M48:M78,"&gt;0")</f>
        <v>0</v>
      </c>
      <c r="O81" s="44"/>
    </row>
    <row r="82" spans="3:15">
      <c r="C82" s="24"/>
      <c r="D82" s="24"/>
      <c r="E82" s="24"/>
      <c r="F82" s="24"/>
      <c r="G82" s="24"/>
      <c r="J82" s="20" t="s">
        <v>118</v>
      </c>
      <c r="K82" s="14"/>
      <c r="L82" s="14"/>
      <c r="M82" s="14"/>
      <c r="N82" s="48" t="e">
        <f>N81/N83</f>
        <v>#DIV/0!</v>
      </c>
      <c r="O82" s="44"/>
    </row>
    <row r="83" spans="3:15">
      <c r="C83" s="24"/>
      <c r="D83" s="24"/>
      <c r="E83" s="24"/>
      <c r="F83" s="24"/>
      <c r="G83" s="24"/>
      <c r="J83" s="14" t="s">
        <v>51</v>
      </c>
      <c r="K83" s="14"/>
      <c r="L83" s="14"/>
      <c r="M83" s="14"/>
      <c r="N83" s="49">
        <f>A6*N84+A8</f>
        <v>0</v>
      </c>
      <c r="O83" s="4"/>
    </row>
    <row r="84" spans="3:15">
      <c r="J84" s="50" t="s">
        <v>119</v>
      </c>
      <c r="K84" s="28"/>
      <c r="L84" s="28"/>
      <c r="M84" s="28"/>
      <c r="N84" s="51">
        <f>SUMIF(O48:O78, "&gt;0")*100</f>
        <v>0</v>
      </c>
    </row>
    <row r="85" spans="3:15">
      <c r="L85" s="39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SCCP_std</vt:lpstr>
      <vt:lpstr>MCCP_std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GUIDA´S</dc:creator>
  <cp:lastModifiedBy>GUIDA´S</cp:lastModifiedBy>
  <dcterms:created xsi:type="dcterms:W3CDTF">2019-06-05T23:37:32Z</dcterms:created>
  <dcterms:modified xsi:type="dcterms:W3CDTF">2020-11-10T15:42:45Z</dcterms:modified>
</cp:coreProperties>
</file>